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odie\Desktop\SITE INTERNET\"/>
    </mc:Choice>
  </mc:AlternateContent>
  <xr:revisionPtr revIDLastSave="0" documentId="8_{F404EED6-FC8C-4C54-821E-81C33D70B5C9}" xr6:coauthVersionLast="47" xr6:coauthVersionMax="47" xr10:uidLastSave="{00000000-0000-0000-0000-000000000000}"/>
  <workbookProtection workbookAlgorithmName="SHA-512" workbookHashValue="BdbuwRjJzGG80ECUooY6urJT9/l3lMy223nwmHI/6TpdmirATchA9iRIhzvueYB1qkxY+8hPPlGdJ0eKw73ejg==" workbookSaltValue="STA42VqsBk2CMm+h35UUXw==" workbookSpinCount="100000" lockStructure="1"/>
  <bookViews>
    <workbookView xWindow="-120" yWindow="-120" windowWidth="29040" windowHeight="15720" xr2:uid="{00000000-000D-0000-FFFF-FFFF00000000}"/>
  </bookViews>
  <sheets>
    <sheet name="Etat absentéisme" sheetId="18" r:id="rId1"/>
    <sheet name="Calcul auto" sheetId="20" state="hidden" r:id="rId2"/>
    <sheet name="Liste de choix" sheetId="21" state="hidden" r:id="rId3"/>
  </sheets>
  <definedNames>
    <definedName name="Ancienneté">IF(EDATE(Date_survenance,-4)&lt;Date_entrée_coll-1,"&lt; 4 mois",IF(AND(EDATE(Date_survenance,-4)&gt;Date_entrée_coll-1,EDATE(Date_survenance,-24)&lt;Date_entrée_coll),"&gt;= 4 mois et &lt; 2 ans",IF(AND(EDATE(Date_survenance,-24)&gt;Date_entrée_coll-1,EDATE(Date_survenance,-36)&lt;Date_entrée_coll),"&gt;= 2 et &lt; 3 ans","3 ans ou plus")))</definedName>
    <definedName name="AT_Date_début">IFERROR(VLOOKUP(CONCATENATE("début",ROW()-ROW(Tableau_résumé[[#Headers],[Début]])),Tableau_calcul[[agrégat.num.période.début]:[agrégat.fin]],3,FALSE),"")</definedName>
    <definedName name="AT_Date_fin">IFERROR(VLOOKUP(CONCATENATE("fin",ROW()-ROW(Tableau_résumé[[#Headers],[Fin]])),Tableau_calcul[[agrégat.num.période.fin]:[agrégat.fin]],3,FALSE),"")</definedName>
    <definedName name="Calcul_traitement">IFERROR(VLOOKUP(CONCATENATE("début",ROW()-ROW(Tableau_résumé[[#All],[N°]])),Tableau_calcul[[agrégat.num.période.début]:[Traitement]],10,FALSE),"")</definedName>
    <definedName name="Date_entrée_coll">'Etat absentéisme'!$B$10</definedName>
    <definedName name="Date_survenance">'Etat absentéisme'!$B$6</definedName>
    <definedName name="Droits_agent">IF(AND(OR(LEFT(Statut_agent,1)="F",LEFT(Statut_agent,1)="G"),Ancienneté="&lt; 4 mois"),0,IF(AND(OR(LEFT(Statut_agent,1)="F",LEFT(Statut_agent,1)="G"),Ancienneté="&gt;= 4 mois et &lt; 2 ans"),30,IF(AND(OR(LEFT(Statut_agent,1)="F",LEFT(Statut_agent,1)="G"),Ancienneté="&gt;= 2 et &lt; 3 ans"),60,IF(OR(LEFT(Statut_agent,1)="A",LEFT(Statut_agent,1)="B",LEFT(Statut_agent,1)="C",LEFT(Statut_agent,1)="D",LEFT(Statut_agent,1)="E"),90,""))))</definedName>
    <definedName name="droits_DT"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ans")),60,IF(OR(AND(LEFT(Statut_agent,1)="F",Ancienneté="3 ans ou plus"),AND(LEFT(Statut_agent,1)="G",Ancienneté="3 ans ou plus"),AND(LEFT(Statut_agent,1)="H",Ancienneté="3 ans ou plus")),90,EDATE(Date_survenance,12)-Date_survenance-droits_PT))))</definedName>
    <definedName name="droits_PT"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definedName>
    <definedName name="Liste_statut">Tableau_statut[Statut]</definedName>
    <definedName name="num_ligne_1">ROW()-ROW(Tableau_absentéisme[[#Headers],[#Data],[Début]])</definedName>
    <definedName name="Statut_agent">'Etat absentéisme'!$B$8</definedName>
    <definedName name="Type_traitement">Tableau_type_traitement[Type traitement]</definedName>
    <definedName name="_xlnm.Print_Area" localSheetId="0">'Etat absentéisme'!$B$2:$L$39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8" i="20" l="1"/>
  <c r="K2" i="20" l="1"/>
  <c r="K3" i="20" l="1"/>
  <c r="A2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N134" i="20"/>
  <c r="N135" i="20"/>
  <c r="N136" i="20"/>
  <c r="N137" i="20"/>
  <c r="N138" i="20"/>
  <c r="N139" i="20"/>
  <c r="N140" i="20"/>
  <c r="N141" i="20"/>
  <c r="N142" i="20"/>
  <c r="N143" i="20"/>
  <c r="N144" i="20"/>
  <c r="N145" i="20"/>
  <c r="N146" i="20"/>
  <c r="N147" i="20"/>
  <c r="N148" i="20"/>
  <c r="N149" i="20"/>
  <c r="N150" i="20"/>
  <c r="N151" i="20"/>
  <c r="N152" i="20"/>
  <c r="N153" i="20"/>
  <c r="N154" i="20"/>
  <c r="N155" i="20"/>
  <c r="N156" i="20"/>
  <c r="N157" i="20"/>
  <c r="N158" i="20"/>
  <c r="N159" i="20"/>
  <c r="N160" i="20"/>
  <c r="N161" i="20"/>
  <c r="N162" i="20"/>
  <c r="N163" i="20"/>
  <c r="N164" i="20"/>
  <c r="N165" i="20"/>
  <c r="N166" i="20"/>
  <c r="N167" i="20"/>
  <c r="N168" i="20"/>
  <c r="N169" i="20"/>
  <c r="N170" i="20"/>
  <c r="N171" i="20"/>
  <c r="N172" i="20"/>
  <c r="N173" i="20"/>
  <c r="N174" i="20"/>
  <c r="N175" i="20"/>
  <c r="N176" i="20"/>
  <c r="N177" i="20"/>
  <c r="N178" i="20"/>
  <c r="N179" i="20"/>
  <c r="N180" i="20"/>
  <c r="N181" i="20"/>
  <c r="N182" i="20"/>
  <c r="N183" i="20"/>
  <c r="N184" i="20"/>
  <c r="N185" i="20"/>
  <c r="N186" i="20"/>
  <c r="N187" i="20"/>
  <c r="N188" i="20"/>
  <c r="N189" i="20"/>
  <c r="N190" i="20"/>
  <c r="N191" i="20"/>
  <c r="N192" i="20"/>
  <c r="N193" i="20"/>
  <c r="N194" i="20"/>
  <c r="N195" i="20"/>
  <c r="N196" i="20"/>
  <c r="N197" i="20"/>
  <c r="N198" i="20"/>
  <c r="N199" i="20"/>
  <c r="N200" i="20"/>
  <c r="N201" i="20"/>
  <c r="N202" i="20"/>
  <c r="N203" i="20"/>
  <c r="N204" i="20"/>
  <c r="N205" i="20"/>
  <c r="N206" i="20"/>
  <c r="N207" i="20"/>
  <c r="N208" i="20"/>
  <c r="N209" i="20"/>
  <c r="N210" i="20"/>
  <c r="N211" i="20"/>
  <c r="N212" i="20"/>
  <c r="N213" i="20"/>
  <c r="N214" i="20"/>
  <c r="N215" i="20"/>
  <c r="N216" i="20"/>
  <c r="N217" i="20"/>
  <c r="N218" i="20"/>
  <c r="N219" i="20"/>
  <c r="N220" i="20"/>
  <c r="N221" i="20"/>
  <c r="N222" i="20"/>
  <c r="N223" i="20"/>
  <c r="N224" i="20"/>
  <c r="N225" i="20"/>
  <c r="N226" i="20"/>
  <c r="N227" i="20"/>
  <c r="N228" i="20"/>
  <c r="N229" i="20"/>
  <c r="N230" i="20"/>
  <c r="N231" i="20"/>
  <c r="N232" i="20"/>
  <c r="N233" i="20"/>
  <c r="N234" i="20"/>
  <c r="N235" i="20"/>
  <c r="N236" i="20"/>
  <c r="N237" i="20"/>
  <c r="N238" i="20"/>
  <c r="N239" i="20"/>
  <c r="N240" i="20"/>
  <c r="N241" i="20"/>
  <c r="N242" i="20"/>
  <c r="N243" i="20"/>
  <c r="N244" i="20"/>
  <c r="N245" i="20"/>
  <c r="N246" i="20"/>
  <c r="N247" i="20"/>
  <c r="N248" i="20"/>
  <c r="N249" i="20"/>
  <c r="N250" i="20"/>
  <c r="N251" i="20"/>
  <c r="N252" i="20"/>
  <c r="N253" i="20"/>
  <c r="N254" i="20"/>
  <c r="N255" i="20"/>
  <c r="N256" i="20"/>
  <c r="N257" i="20"/>
  <c r="N258" i="20"/>
  <c r="N259" i="20"/>
  <c r="N260" i="20"/>
  <c r="N261" i="20"/>
  <c r="N262" i="20"/>
  <c r="N263" i="20"/>
  <c r="N264" i="20"/>
  <c r="N265" i="20"/>
  <c r="N266" i="20"/>
  <c r="N267" i="20"/>
  <c r="N268" i="20"/>
  <c r="N269" i="20"/>
  <c r="N270" i="20"/>
  <c r="N271" i="20"/>
  <c r="N272" i="20"/>
  <c r="N273" i="20"/>
  <c r="N274" i="20"/>
  <c r="N275" i="20"/>
  <c r="N276" i="20"/>
  <c r="N277" i="20"/>
  <c r="N278" i="20"/>
  <c r="N279" i="20"/>
  <c r="N280" i="20"/>
  <c r="N281" i="20"/>
  <c r="N282" i="20"/>
  <c r="N283" i="20"/>
  <c r="N284" i="20"/>
  <c r="N285" i="20"/>
  <c r="N286" i="20"/>
  <c r="N287" i="20"/>
  <c r="N288" i="20"/>
  <c r="N289" i="20"/>
  <c r="N290" i="20"/>
  <c r="N291" i="20"/>
  <c r="N292" i="20"/>
  <c r="N293" i="20"/>
  <c r="N294" i="20"/>
  <c r="N295" i="20"/>
  <c r="N296" i="20"/>
  <c r="N297" i="20"/>
  <c r="N298" i="20"/>
  <c r="N299" i="20"/>
  <c r="N300" i="20"/>
  <c r="N301" i="20"/>
  <c r="N302" i="20"/>
  <c r="N303" i="20"/>
  <c r="N304" i="20"/>
  <c r="N305" i="20"/>
  <c r="N306" i="20"/>
  <c r="N307" i="20"/>
  <c r="N308" i="20"/>
  <c r="N309" i="20"/>
  <c r="N310" i="20"/>
  <c r="N311" i="20"/>
  <c r="N312" i="20"/>
  <c r="N313" i="20"/>
  <c r="N314" i="20"/>
  <c r="N315" i="20"/>
  <c r="N316" i="20"/>
  <c r="N317" i="20"/>
  <c r="N318" i="20"/>
  <c r="N319" i="20"/>
  <c r="N320" i="20"/>
  <c r="N321" i="20"/>
  <c r="N322" i="20"/>
  <c r="N323" i="20"/>
  <c r="N324" i="20"/>
  <c r="N325" i="20"/>
  <c r="N326" i="20"/>
  <c r="N327" i="20"/>
  <c r="N328" i="20"/>
  <c r="N329" i="20"/>
  <c r="N330" i="20"/>
  <c r="N331" i="20"/>
  <c r="N332" i="20"/>
  <c r="N333" i="20"/>
  <c r="N334" i="20"/>
  <c r="N335" i="20"/>
  <c r="N336" i="20"/>
  <c r="N337" i="20"/>
  <c r="N338" i="20"/>
  <c r="N339" i="20"/>
  <c r="N340" i="20"/>
  <c r="N341" i="20"/>
  <c r="N342" i="20"/>
  <c r="N343" i="20"/>
  <c r="N344" i="20"/>
  <c r="N345" i="20"/>
  <c r="N346" i="20"/>
  <c r="N347" i="20"/>
  <c r="N348" i="20"/>
  <c r="N349" i="20"/>
  <c r="N350" i="20"/>
  <c r="N351" i="20"/>
  <c r="N352" i="20"/>
  <c r="N353" i="20"/>
  <c r="N354" i="20"/>
  <c r="N355" i="20"/>
  <c r="N356" i="20"/>
  <c r="N357" i="20"/>
  <c r="N358" i="20"/>
  <c r="N359" i="20"/>
  <c r="N360" i="20"/>
  <c r="N361" i="20"/>
  <c r="N362" i="20"/>
  <c r="N363" i="20"/>
  <c r="N364" i="20"/>
  <c r="N365" i="20"/>
  <c r="N366" i="20"/>
  <c r="N367" i="20"/>
  <c r="N3" i="20"/>
  <c r="K4" i="20" l="1"/>
  <c r="A3" i="20"/>
  <c r="P368" i="20"/>
  <c r="K5" i="20" l="1"/>
  <c r="A4" i="20"/>
  <c r="N2" i="20"/>
  <c r="A5" i="20" l="1"/>
  <c r="K6" i="20"/>
  <c r="L367" i="20"/>
  <c r="L366" i="20"/>
  <c r="L365" i="20"/>
  <c r="L364" i="20"/>
  <c r="L363" i="20"/>
  <c r="L362" i="20"/>
  <c r="L361" i="20"/>
  <c r="L360" i="20"/>
  <c r="L359" i="20"/>
  <c r="L358" i="20"/>
  <c r="L357" i="20"/>
  <c r="L356" i="20"/>
  <c r="L355" i="20"/>
  <c r="L354" i="20"/>
  <c r="L353" i="20"/>
  <c r="L352" i="20"/>
  <c r="L351" i="20"/>
  <c r="L350" i="20"/>
  <c r="L349" i="20"/>
  <c r="L348" i="20"/>
  <c r="L347" i="20"/>
  <c r="L346" i="20"/>
  <c r="L345" i="20"/>
  <c r="L344" i="20"/>
  <c r="L343" i="20"/>
  <c r="L342" i="20"/>
  <c r="L341" i="20"/>
  <c r="L340" i="20"/>
  <c r="L339" i="20"/>
  <c r="L338" i="20"/>
  <c r="L337" i="20"/>
  <c r="L336" i="20"/>
  <c r="L335" i="20"/>
  <c r="L334" i="20"/>
  <c r="L333" i="20"/>
  <c r="L332" i="20"/>
  <c r="L331" i="20"/>
  <c r="L330" i="20"/>
  <c r="L329" i="20"/>
  <c r="L328" i="20"/>
  <c r="L327" i="20"/>
  <c r="L326" i="20"/>
  <c r="L325" i="20"/>
  <c r="L324" i="20"/>
  <c r="L323" i="20"/>
  <c r="L322" i="20"/>
  <c r="L321" i="20"/>
  <c r="L320" i="20"/>
  <c r="L319" i="20"/>
  <c r="L318" i="20"/>
  <c r="L317" i="20"/>
  <c r="L316" i="20"/>
  <c r="L315" i="20"/>
  <c r="L314" i="20"/>
  <c r="L313" i="20"/>
  <c r="L312" i="20"/>
  <c r="L311" i="20"/>
  <c r="L310" i="20"/>
  <c r="L309" i="20"/>
  <c r="L308" i="20"/>
  <c r="L307" i="20"/>
  <c r="L306" i="20"/>
  <c r="L305" i="20"/>
  <c r="L304" i="20"/>
  <c r="L303" i="20"/>
  <c r="L302" i="20"/>
  <c r="L301" i="20"/>
  <c r="L300" i="20"/>
  <c r="L299" i="20"/>
  <c r="L298" i="20"/>
  <c r="L297" i="20"/>
  <c r="L296" i="20"/>
  <c r="L295" i="20"/>
  <c r="L294" i="20"/>
  <c r="L293" i="20"/>
  <c r="L292" i="20"/>
  <c r="L291" i="20"/>
  <c r="L290" i="20"/>
  <c r="L289" i="20"/>
  <c r="L288" i="20"/>
  <c r="L287" i="20"/>
  <c r="L286" i="20"/>
  <c r="L285" i="20"/>
  <c r="L284" i="20"/>
  <c r="L283" i="20"/>
  <c r="L282" i="20"/>
  <c r="L281" i="20"/>
  <c r="L280" i="20"/>
  <c r="L279" i="20"/>
  <c r="L278" i="20"/>
  <c r="L277" i="20"/>
  <c r="L276" i="20"/>
  <c r="L275" i="20"/>
  <c r="L274" i="20"/>
  <c r="L273" i="20"/>
  <c r="L272" i="20"/>
  <c r="L271" i="20"/>
  <c r="L270" i="20"/>
  <c r="L269" i="20"/>
  <c r="L268" i="20"/>
  <c r="L267" i="20"/>
  <c r="L266" i="20"/>
  <c r="L265" i="20"/>
  <c r="L264" i="20"/>
  <c r="L263" i="20"/>
  <c r="L262" i="20"/>
  <c r="L261" i="20"/>
  <c r="L260" i="20"/>
  <c r="L259" i="20"/>
  <c r="L258" i="20"/>
  <c r="L257" i="20"/>
  <c r="L256" i="20"/>
  <c r="L255" i="20"/>
  <c r="L254" i="20"/>
  <c r="L253" i="20"/>
  <c r="L252" i="20"/>
  <c r="L251" i="20"/>
  <c r="L250" i="20"/>
  <c r="L249" i="20"/>
  <c r="L248" i="20"/>
  <c r="L247" i="20"/>
  <c r="L246" i="20"/>
  <c r="L245" i="20"/>
  <c r="L244" i="20"/>
  <c r="L243" i="20"/>
  <c r="L242" i="20"/>
  <c r="L241" i="20"/>
  <c r="L240" i="20"/>
  <c r="L239" i="20"/>
  <c r="L238" i="20"/>
  <c r="L237" i="20"/>
  <c r="L236" i="20"/>
  <c r="L235" i="20"/>
  <c r="L234" i="20"/>
  <c r="L233" i="20"/>
  <c r="L232" i="20"/>
  <c r="L231" i="20"/>
  <c r="L230" i="20"/>
  <c r="L229" i="20"/>
  <c r="L228" i="20"/>
  <c r="L227" i="20"/>
  <c r="L226" i="20"/>
  <c r="L225" i="20"/>
  <c r="L224" i="20"/>
  <c r="L223" i="20"/>
  <c r="L222" i="20"/>
  <c r="L221" i="20"/>
  <c r="L220" i="20"/>
  <c r="L219" i="20"/>
  <c r="L218" i="20"/>
  <c r="L217" i="20"/>
  <c r="L216" i="20"/>
  <c r="L215" i="20"/>
  <c r="L214" i="20"/>
  <c r="L213" i="20"/>
  <c r="L212" i="20"/>
  <c r="L211" i="20"/>
  <c r="L210" i="20"/>
  <c r="L209" i="20"/>
  <c r="L208" i="20"/>
  <c r="L207" i="20"/>
  <c r="L206" i="20"/>
  <c r="L205" i="20"/>
  <c r="L204" i="20"/>
  <c r="L203" i="20"/>
  <c r="L202" i="20"/>
  <c r="L201" i="20"/>
  <c r="L200" i="20"/>
  <c r="L199" i="20"/>
  <c r="L198" i="20"/>
  <c r="L197" i="20"/>
  <c r="L196" i="20"/>
  <c r="L195" i="20"/>
  <c r="L194" i="20"/>
  <c r="L193" i="20"/>
  <c r="L192" i="20"/>
  <c r="L191" i="20"/>
  <c r="L190" i="20"/>
  <c r="L189" i="20"/>
  <c r="L188" i="20"/>
  <c r="L187" i="20"/>
  <c r="L186" i="20"/>
  <c r="L185" i="20"/>
  <c r="L184" i="20"/>
  <c r="L183" i="20"/>
  <c r="L182" i="20"/>
  <c r="L181" i="20"/>
  <c r="L180" i="20"/>
  <c r="L179" i="20"/>
  <c r="L178" i="20"/>
  <c r="L177" i="20"/>
  <c r="L176" i="20"/>
  <c r="L175" i="20"/>
  <c r="L174" i="20"/>
  <c r="L173" i="20"/>
  <c r="L172" i="20"/>
  <c r="L171" i="20"/>
  <c r="L170" i="20"/>
  <c r="L169" i="20"/>
  <c r="L168" i="20"/>
  <c r="L167" i="20"/>
  <c r="L166" i="20"/>
  <c r="L165" i="20"/>
  <c r="L164" i="20"/>
  <c r="L163" i="20"/>
  <c r="L162" i="20"/>
  <c r="L161" i="20"/>
  <c r="L160" i="20"/>
  <c r="L159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L130" i="20"/>
  <c r="L129" i="20"/>
  <c r="L128" i="20"/>
  <c r="L127" i="20"/>
  <c r="L126" i="20"/>
  <c r="L125" i="20"/>
  <c r="L124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" i="20"/>
  <c r="K7" i="20" l="1"/>
  <c r="A6" i="20"/>
  <c r="E38" i="18"/>
  <c r="B38" i="18"/>
  <c r="E37" i="18"/>
  <c r="B37" i="18"/>
  <c r="E36" i="18"/>
  <c r="B36" i="18"/>
  <c r="E35" i="18"/>
  <c r="B35" i="18"/>
  <c r="E34" i="18"/>
  <c r="B34" i="18"/>
  <c r="E33" i="18"/>
  <c r="B33" i="18"/>
  <c r="E32" i="18"/>
  <c r="B32" i="18"/>
  <c r="E31" i="18"/>
  <c r="B31" i="18"/>
  <c r="E30" i="18"/>
  <c r="B30" i="18"/>
  <c r="E29" i="18"/>
  <c r="B29" i="18"/>
  <c r="E28" i="18"/>
  <c r="B28" i="18"/>
  <c r="E27" i="18"/>
  <c r="B27" i="18"/>
  <c r="E26" i="18"/>
  <c r="B26" i="18"/>
  <c r="A7" i="20" l="1"/>
  <c r="K8" i="20"/>
  <c r="E15" i="18"/>
  <c r="E16" i="18"/>
  <c r="E17" i="18"/>
  <c r="E18" i="18"/>
  <c r="E19" i="18"/>
  <c r="E20" i="18"/>
  <c r="E21" i="18"/>
  <c r="E22" i="18"/>
  <c r="E23" i="18"/>
  <c r="E24" i="18"/>
  <c r="E25" i="18"/>
  <c r="K9" i="20" l="1"/>
  <c r="A8" i="20"/>
  <c r="B9" i="18"/>
  <c r="A9" i="20" l="1"/>
  <c r="K10" i="20"/>
  <c r="K11" i="20" l="1"/>
  <c r="A10" i="20"/>
  <c r="B14" i="18"/>
  <c r="B15" i="18"/>
  <c r="B16" i="18"/>
  <c r="B17" i="18"/>
  <c r="B18" i="18"/>
  <c r="B19" i="18"/>
  <c r="B20" i="18"/>
  <c r="B21" i="18"/>
  <c r="B22" i="18"/>
  <c r="B23" i="18"/>
  <c r="B24" i="18"/>
  <c r="B25" i="18"/>
  <c r="E14" i="18"/>
  <c r="H6" i="18" l="1"/>
  <c r="A11" i="20"/>
  <c r="K12" i="20"/>
  <c r="K13" i="20" l="1"/>
  <c r="A12" i="20"/>
  <c r="A13" i="20" l="1"/>
  <c r="K14" i="20"/>
  <c r="K15" i="20" l="1"/>
  <c r="A14" i="20"/>
  <c r="A15" i="20" l="1"/>
  <c r="K16" i="20"/>
  <c r="K17" i="20" l="1"/>
  <c r="A16" i="20"/>
  <c r="B12" i="20"/>
  <c r="B9" i="20"/>
  <c r="B15" i="20"/>
  <c r="B11" i="20"/>
  <c r="B10" i="20"/>
  <c r="B6" i="20"/>
  <c r="B5" i="20"/>
  <c r="B13" i="20"/>
  <c r="B14" i="20"/>
  <c r="B3" i="20"/>
  <c r="B4" i="20"/>
  <c r="B8" i="20"/>
  <c r="B7" i="20"/>
  <c r="B2" i="20"/>
  <c r="A17" i="20" l="1"/>
  <c r="B17" i="20" s="1"/>
  <c r="B16" i="20"/>
  <c r="K18" i="20"/>
  <c r="K19" i="20" l="1"/>
  <c r="A18" i="20"/>
  <c r="A19" i="20" l="1"/>
  <c r="B18" i="20"/>
  <c r="K20" i="20"/>
  <c r="K21" i="20" l="1"/>
  <c r="A20" i="20"/>
  <c r="B19" i="20"/>
  <c r="A21" i="20" l="1"/>
  <c r="B20" i="20"/>
  <c r="K22" i="20"/>
  <c r="K23" i="20" l="1"/>
  <c r="A22" i="20"/>
  <c r="B21" i="20"/>
  <c r="A23" i="20" l="1"/>
  <c r="B22" i="20"/>
  <c r="K24" i="20"/>
  <c r="K25" i="20" l="1"/>
  <c r="A24" i="20"/>
  <c r="B23" i="20"/>
  <c r="A25" i="20" l="1"/>
  <c r="B24" i="20"/>
  <c r="K26" i="20"/>
  <c r="K27" i="20" l="1"/>
  <c r="A26" i="20"/>
  <c r="B25" i="20"/>
  <c r="A27" i="20" l="1"/>
  <c r="B26" i="20"/>
  <c r="K28" i="20"/>
  <c r="K29" i="20" l="1"/>
  <c r="A28" i="20"/>
  <c r="B27" i="20"/>
  <c r="A29" i="20" l="1"/>
  <c r="B28" i="20"/>
  <c r="K30" i="20"/>
  <c r="K31" i="20" l="1"/>
  <c r="A30" i="20"/>
  <c r="B29" i="20"/>
  <c r="A31" i="20" l="1"/>
  <c r="B30" i="20"/>
  <c r="K32" i="20"/>
  <c r="K33" i="20" l="1"/>
  <c r="A32" i="20"/>
  <c r="B31" i="20"/>
  <c r="A33" i="20" l="1"/>
  <c r="B32" i="20"/>
  <c r="K34" i="20"/>
  <c r="K35" i="20" l="1"/>
  <c r="A34" i="20"/>
  <c r="B33" i="20"/>
  <c r="A35" i="20" l="1"/>
  <c r="B34" i="20"/>
  <c r="K36" i="20"/>
  <c r="K37" i="20" l="1"/>
  <c r="A36" i="20"/>
  <c r="B35" i="20"/>
  <c r="A37" i="20" l="1"/>
  <c r="B36" i="20"/>
  <c r="K38" i="20"/>
  <c r="K39" i="20" l="1"/>
  <c r="A38" i="20"/>
  <c r="B37" i="20"/>
  <c r="A39" i="20" l="1"/>
  <c r="B38" i="20"/>
  <c r="K40" i="20"/>
  <c r="K41" i="20" l="1"/>
  <c r="A40" i="20"/>
  <c r="B39" i="20"/>
  <c r="A41" i="20" l="1"/>
  <c r="B40" i="20"/>
  <c r="K42" i="20"/>
  <c r="K43" i="20" l="1"/>
  <c r="A42" i="20"/>
  <c r="B41" i="20"/>
  <c r="A43" i="20" l="1"/>
  <c r="B42" i="20"/>
  <c r="K44" i="20"/>
  <c r="K45" i="20" l="1"/>
  <c r="A44" i="20"/>
  <c r="B43" i="20"/>
  <c r="A45" i="20" l="1"/>
  <c r="B44" i="20"/>
  <c r="K46" i="20"/>
  <c r="K47" i="20" l="1"/>
  <c r="A46" i="20"/>
  <c r="B45" i="20"/>
  <c r="A47" i="20" l="1"/>
  <c r="B46" i="20"/>
  <c r="K48" i="20"/>
  <c r="K49" i="20" l="1"/>
  <c r="A48" i="20"/>
  <c r="B47" i="20"/>
  <c r="A49" i="20" l="1"/>
  <c r="B48" i="20"/>
  <c r="K50" i="20"/>
  <c r="K51" i="20" l="1"/>
  <c r="A50" i="20"/>
  <c r="B49" i="20"/>
  <c r="A51" i="20" l="1"/>
  <c r="B50" i="20"/>
  <c r="K52" i="20"/>
  <c r="K53" i="20" l="1"/>
  <c r="A52" i="20"/>
  <c r="B51" i="20"/>
  <c r="A53" i="20" l="1"/>
  <c r="B52" i="20"/>
  <c r="K54" i="20"/>
  <c r="K55" i="20" l="1"/>
  <c r="A54" i="20"/>
  <c r="B53" i="20"/>
  <c r="A55" i="20" l="1"/>
  <c r="B54" i="20"/>
  <c r="K56" i="20"/>
  <c r="K57" i="20" l="1"/>
  <c r="A56" i="20"/>
  <c r="B55" i="20"/>
  <c r="A57" i="20" l="1"/>
  <c r="B56" i="20"/>
  <c r="K58" i="20"/>
  <c r="K59" i="20" l="1"/>
  <c r="A58" i="20"/>
  <c r="B57" i="20"/>
  <c r="A59" i="20" l="1"/>
  <c r="B58" i="20"/>
  <c r="K60" i="20"/>
  <c r="K61" i="20" l="1"/>
  <c r="A60" i="20"/>
  <c r="B59" i="20"/>
  <c r="A61" i="20" l="1"/>
  <c r="B60" i="20"/>
  <c r="K62" i="20"/>
  <c r="K63" i="20" l="1"/>
  <c r="A62" i="20"/>
  <c r="B61" i="20"/>
  <c r="A63" i="20" l="1"/>
  <c r="B62" i="20"/>
  <c r="K64" i="20"/>
  <c r="K65" i="20" l="1"/>
  <c r="A64" i="20"/>
  <c r="B63" i="20"/>
  <c r="A65" i="20" l="1"/>
  <c r="B64" i="20"/>
  <c r="K66" i="20"/>
  <c r="K67" i="20" l="1"/>
  <c r="A66" i="20"/>
  <c r="B65" i="20"/>
  <c r="A67" i="20" l="1"/>
  <c r="B66" i="20"/>
  <c r="K68" i="20"/>
  <c r="K69" i="20" l="1"/>
  <c r="A68" i="20"/>
  <c r="B67" i="20"/>
  <c r="A69" i="20" l="1"/>
  <c r="B68" i="20"/>
  <c r="K70" i="20"/>
  <c r="K71" i="20" l="1"/>
  <c r="A70" i="20"/>
  <c r="B69" i="20"/>
  <c r="A71" i="20" l="1"/>
  <c r="B70" i="20"/>
  <c r="K72" i="20"/>
  <c r="K73" i="20" l="1"/>
  <c r="A72" i="20"/>
  <c r="B71" i="20"/>
  <c r="A73" i="20" l="1"/>
  <c r="B72" i="20"/>
  <c r="K74" i="20"/>
  <c r="K75" i="20" l="1"/>
  <c r="A74" i="20"/>
  <c r="B73" i="20"/>
  <c r="A75" i="20" l="1"/>
  <c r="B74" i="20"/>
  <c r="K76" i="20"/>
  <c r="K77" i="20" l="1"/>
  <c r="A76" i="20"/>
  <c r="B75" i="20"/>
  <c r="A77" i="20" l="1"/>
  <c r="B76" i="20"/>
  <c r="K78" i="20"/>
  <c r="K79" i="20" l="1"/>
  <c r="A78" i="20"/>
  <c r="B77" i="20"/>
  <c r="A79" i="20" l="1"/>
  <c r="B78" i="20"/>
  <c r="K80" i="20"/>
  <c r="K81" i="20" l="1"/>
  <c r="A80" i="20"/>
  <c r="B79" i="20"/>
  <c r="A81" i="20" l="1"/>
  <c r="B80" i="20"/>
  <c r="K82" i="20"/>
  <c r="K83" i="20" l="1"/>
  <c r="A82" i="20"/>
  <c r="B81" i="20"/>
  <c r="A83" i="20" l="1"/>
  <c r="B82" i="20"/>
  <c r="K84" i="20"/>
  <c r="K85" i="20" l="1"/>
  <c r="A84" i="20"/>
  <c r="B83" i="20"/>
  <c r="A85" i="20" l="1"/>
  <c r="B84" i="20"/>
  <c r="K86" i="20"/>
  <c r="K87" i="20" l="1"/>
  <c r="A86" i="20"/>
  <c r="B85" i="20"/>
  <c r="A87" i="20" l="1"/>
  <c r="B86" i="20"/>
  <c r="K88" i="20"/>
  <c r="K89" i="20" l="1"/>
  <c r="A88" i="20"/>
  <c r="B87" i="20"/>
  <c r="A89" i="20" l="1"/>
  <c r="B88" i="20"/>
  <c r="K90" i="20"/>
  <c r="K91" i="20" l="1"/>
  <c r="A90" i="20"/>
  <c r="B89" i="20"/>
  <c r="A91" i="20" l="1"/>
  <c r="B90" i="20"/>
  <c r="K92" i="20"/>
  <c r="K93" i="20" l="1"/>
  <c r="A92" i="20"/>
  <c r="B91" i="20"/>
  <c r="A93" i="20" l="1"/>
  <c r="B92" i="20"/>
  <c r="K94" i="20"/>
  <c r="K95" i="20" l="1"/>
  <c r="A94" i="20"/>
  <c r="B93" i="20"/>
  <c r="A95" i="20" l="1"/>
  <c r="B94" i="20"/>
  <c r="K96" i="20"/>
  <c r="K97" i="20" l="1"/>
  <c r="A96" i="20"/>
  <c r="B95" i="20"/>
  <c r="A97" i="20" l="1"/>
  <c r="B96" i="20"/>
  <c r="K98" i="20"/>
  <c r="K99" i="20" l="1"/>
  <c r="A98" i="20"/>
  <c r="B97" i="20"/>
  <c r="A99" i="20" l="1"/>
  <c r="B98" i="20"/>
  <c r="K100" i="20"/>
  <c r="K101" i="20" l="1"/>
  <c r="A100" i="20"/>
  <c r="B99" i="20"/>
  <c r="A101" i="20" l="1"/>
  <c r="B100" i="20"/>
  <c r="K102" i="20"/>
  <c r="K103" i="20" l="1"/>
  <c r="A102" i="20"/>
  <c r="B101" i="20"/>
  <c r="A103" i="20" l="1"/>
  <c r="B102" i="20"/>
  <c r="K104" i="20"/>
  <c r="K105" i="20" l="1"/>
  <c r="A104" i="20"/>
  <c r="B103" i="20"/>
  <c r="A105" i="20" l="1"/>
  <c r="B104" i="20"/>
  <c r="K106" i="20"/>
  <c r="K107" i="20" l="1"/>
  <c r="A106" i="20"/>
  <c r="B105" i="20"/>
  <c r="A107" i="20" l="1"/>
  <c r="B107" i="20" s="1"/>
  <c r="B106" i="20"/>
  <c r="K108" i="20"/>
  <c r="A108" i="20" l="1"/>
  <c r="B108" i="20" s="1"/>
  <c r="K109" i="20"/>
  <c r="A109" i="20" l="1"/>
  <c r="B109" i="20" s="1"/>
  <c r="K110" i="20"/>
  <c r="A110" i="20" l="1"/>
  <c r="B110" i="20" s="1"/>
  <c r="K111" i="20"/>
  <c r="K112" i="20" l="1"/>
  <c r="A111" i="20"/>
  <c r="B111" i="20" s="1"/>
  <c r="K113" i="20" l="1"/>
  <c r="A112" i="20"/>
  <c r="B112" i="20" s="1"/>
  <c r="A113" i="20" l="1"/>
  <c r="B113" i="20" s="1"/>
  <c r="K114" i="20"/>
  <c r="K115" i="20" l="1"/>
  <c r="A114" i="20"/>
  <c r="B114" i="20" s="1"/>
  <c r="A115" i="20" l="1"/>
  <c r="B115" i="20" s="1"/>
  <c r="K116" i="20"/>
  <c r="A116" i="20" l="1"/>
  <c r="B116" i="20" s="1"/>
  <c r="K117" i="20"/>
  <c r="A117" i="20" l="1"/>
  <c r="B117" i="20" s="1"/>
  <c r="K118" i="20"/>
  <c r="A118" i="20" l="1"/>
  <c r="B118" i="20" s="1"/>
  <c r="K119" i="20"/>
  <c r="A119" i="20" l="1"/>
  <c r="B119" i="20" s="1"/>
  <c r="K120" i="20"/>
  <c r="K121" i="20" l="1"/>
  <c r="A120" i="20"/>
  <c r="B120" i="20" s="1"/>
  <c r="K122" i="20" l="1"/>
  <c r="A121" i="20"/>
  <c r="B121" i="20" s="1"/>
  <c r="A122" i="20" l="1"/>
  <c r="B122" i="20" s="1"/>
  <c r="K123" i="20"/>
  <c r="A123" i="20" l="1"/>
  <c r="B123" i="20" s="1"/>
  <c r="K124" i="20"/>
  <c r="K125" i="20" l="1"/>
  <c r="A124" i="20"/>
  <c r="B124" i="20" s="1"/>
  <c r="K126" i="20" l="1"/>
  <c r="A125" i="20"/>
  <c r="B125" i="20" s="1"/>
  <c r="K127" i="20" l="1"/>
  <c r="A126" i="20"/>
  <c r="B126" i="20" s="1"/>
  <c r="K128" i="20" l="1"/>
  <c r="A127" i="20"/>
  <c r="B127" i="20" s="1"/>
  <c r="K129" i="20" l="1"/>
  <c r="A128" i="20"/>
  <c r="B128" i="20" s="1"/>
  <c r="A129" i="20" l="1"/>
  <c r="B129" i="20" s="1"/>
  <c r="K130" i="20"/>
  <c r="K131" i="20" l="1"/>
  <c r="A130" i="20"/>
  <c r="B130" i="20" s="1"/>
  <c r="K132" i="20" l="1"/>
  <c r="A131" i="20"/>
  <c r="B131" i="20" s="1"/>
  <c r="A132" i="20" l="1"/>
  <c r="B132" i="20" s="1"/>
  <c r="K133" i="20"/>
  <c r="K134" i="20" l="1"/>
  <c r="A133" i="20"/>
  <c r="B133" i="20" s="1"/>
  <c r="K135" i="20" l="1"/>
  <c r="A134" i="20"/>
  <c r="B134" i="20" s="1"/>
  <c r="A135" i="20" l="1"/>
  <c r="B135" i="20" s="1"/>
  <c r="K136" i="20"/>
  <c r="K137" i="20" l="1"/>
  <c r="A136" i="20"/>
  <c r="B136" i="20" s="1"/>
  <c r="K138" i="20" l="1"/>
  <c r="A137" i="20"/>
  <c r="B137" i="20" s="1"/>
  <c r="K139" i="20" l="1"/>
  <c r="A138" i="20"/>
  <c r="B138" i="20" s="1"/>
  <c r="K140" i="20" l="1"/>
  <c r="A139" i="20"/>
  <c r="B139" i="20" s="1"/>
  <c r="K141" i="20" l="1"/>
  <c r="A140" i="20"/>
  <c r="B140" i="20" s="1"/>
  <c r="K142" i="20" l="1"/>
  <c r="A141" i="20"/>
  <c r="B141" i="20" s="1"/>
  <c r="K143" i="20" l="1"/>
  <c r="A142" i="20"/>
  <c r="B142" i="20" s="1"/>
  <c r="K144" i="20" l="1"/>
  <c r="A143" i="20"/>
  <c r="B143" i="20" s="1"/>
  <c r="K145" i="20" l="1"/>
  <c r="A144" i="20"/>
  <c r="B144" i="20" s="1"/>
  <c r="K146" i="20" l="1"/>
  <c r="A145" i="20"/>
  <c r="B145" i="20" s="1"/>
  <c r="K147" i="20" l="1"/>
  <c r="A146" i="20"/>
  <c r="B146" i="20" s="1"/>
  <c r="K148" i="20" l="1"/>
  <c r="A147" i="20"/>
  <c r="B147" i="20" s="1"/>
  <c r="K149" i="20" l="1"/>
  <c r="A148" i="20"/>
  <c r="B148" i="20" s="1"/>
  <c r="K150" i="20" l="1"/>
  <c r="A149" i="20"/>
  <c r="B149" i="20" s="1"/>
  <c r="K151" i="20" l="1"/>
  <c r="A150" i="20"/>
  <c r="B150" i="20" s="1"/>
  <c r="K152" i="20" l="1"/>
  <c r="A151" i="20"/>
  <c r="B151" i="20" s="1"/>
  <c r="K153" i="20" l="1"/>
  <c r="A152" i="20"/>
  <c r="B152" i="20" s="1"/>
  <c r="K154" i="20" l="1"/>
  <c r="A153" i="20"/>
  <c r="B153" i="20" s="1"/>
  <c r="K155" i="20" l="1"/>
  <c r="A154" i="20"/>
  <c r="B154" i="20" s="1"/>
  <c r="K156" i="20" l="1"/>
  <c r="A155" i="20"/>
  <c r="B155" i="20" s="1"/>
  <c r="K157" i="20" l="1"/>
  <c r="A156" i="20"/>
  <c r="B156" i="20" s="1"/>
  <c r="K158" i="20" l="1"/>
  <c r="A157" i="20"/>
  <c r="B157" i="20" s="1"/>
  <c r="K159" i="20" l="1"/>
  <c r="A158" i="20"/>
  <c r="B158" i="20" s="1"/>
  <c r="K160" i="20" l="1"/>
  <c r="A159" i="20"/>
  <c r="B159" i="20" s="1"/>
  <c r="K161" i="20" l="1"/>
  <c r="A160" i="20"/>
  <c r="B160" i="20" s="1"/>
  <c r="K162" i="20" l="1"/>
  <c r="A161" i="20"/>
  <c r="B161" i="20" s="1"/>
  <c r="K163" i="20" l="1"/>
  <c r="A162" i="20"/>
  <c r="B162" i="20" s="1"/>
  <c r="K164" i="20" l="1"/>
  <c r="A163" i="20"/>
  <c r="B163" i="20" s="1"/>
  <c r="K165" i="20" l="1"/>
  <c r="A164" i="20"/>
  <c r="B164" i="20" s="1"/>
  <c r="K166" i="20" l="1"/>
  <c r="A165" i="20"/>
  <c r="B165" i="20" s="1"/>
  <c r="K167" i="20" l="1"/>
  <c r="A166" i="20"/>
  <c r="B166" i="20" s="1"/>
  <c r="K168" i="20" l="1"/>
  <c r="A167" i="20"/>
  <c r="B167" i="20" s="1"/>
  <c r="K169" i="20" l="1"/>
  <c r="A168" i="20"/>
  <c r="B168" i="20" s="1"/>
  <c r="K170" i="20" l="1"/>
  <c r="A169" i="20"/>
  <c r="B169" i="20" s="1"/>
  <c r="K171" i="20" l="1"/>
  <c r="A170" i="20"/>
  <c r="B170" i="20" s="1"/>
  <c r="K172" i="20" l="1"/>
  <c r="A171" i="20"/>
  <c r="B171" i="20" s="1"/>
  <c r="K173" i="20" l="1"/>
  <c r="A172" i="20"/>
  <c r="B172" i="20" s="1"/>
  <c r="K174" i="20" l="1"/>
  <c r="A173" i="20"/>
  <c r="B173" i="20" s="1"/>
  <c r="K175" i="20" l="1"/>
  <c r="A174" i="20"/>
  <c r="B174" i="20" s="1"/>
  <c r="K176" i="20" l="1"/>
  <c r="A175" i="20"/>
  <c r="B175" i="20" s="1"/>
  <c r="K177" i="20" l="1"/>
  <c r="A176" i="20"/>
  <c r="B176" i="20" s="1"/>
  <c r="K178" i="20" l="1"/>
  <c r="A177" i="20"/>
  <c r="B177" i="20" s="1"/>
  <c r="K179" i="20" l="1"/>
  <c r="A178" i="20"/>
  <c r="B178" i="20" s="1"/>
  <c r="K180" i="20" l="1"/>
  <c r="A179" i="20"/>
  <c r="B179" i="20" s="1"/>
  <c r="K181" i="20" l="1"/>
  <c r="A180" i="20"/>
  <c r="B180" i="20" s="1"/>
  <c r="K182" i="20" l="1"/>
  <c r="A181" i="20"/>
  <c r="B181" i="20" s="1"/>
  <c r="K183" i="20" l="1"/>
  <c r="A182" i="20"/>
  <c r="B182" i="20" s="1"/>
  <c r="K184" i="20" l="1"/>
  <c r="A183" i="20"/>
  <c r="B183" i="20" s="1"/>
  <c r="K185" i="20" l="1"/>
  <c r="A184" i="20"/>
  <c r="B184" i="20" s="1"/>
  <c r="K186" i="20" l="1"/>
  <c r="A185" i="20"/>
  <c r="B185" i="20" s="1"/>
  <c r="K187" i="20" l="1"/>
  <c r="A186" i="20"/>
  <c r="B186" i="20" s="1"/>
  <c r="K188" i="20" l="1"/>
  <c r="A187" i="20"/>
  <c r="B187" i="20" s="1"/>
  <c r="K189" i="20" l="1"/>
  <c r="A188" i="20"/>
  <c r="B188" i="20" s="1"/>
  <c r="K190" i="20" l="1"/>
  <c r="A189" i="20"/>
  <c r="B189" i="20" s="1"/>
  <c r="K191" i="20" l="1"/>
  <c r="A190" i="20"/>
  <c r="B190" i="20" s="1"/>
  <c r="K192" i="20" l="1"/>
  <c r="A191" i="20"/>
  <c r="B191" i="20" s="1"/>
  <c r="K193" i="20" l="1"/>
  <c r="A192" i="20"/>
  <c r="B192" i="20" s="1"/>
  <c r="K194" i="20" l="1"/>
  <c r="A193" i="20"/>
  <c r="B193" i="20" s="1"/>
  <c r="K195" i="20" l="1"/>
  <c r="A194" i="20"/>
  <c r="B194" i="20" s="1"/>
  <c r="K196" i="20" l="1"/>
  <c r="A195" i="20"/>
  <c r="B195" i="20" s="1"/>
  <c r="K197" i="20" l="1"/>
  <c r="A196" i="20"/>
  <c r="B196" i="20" s="1"/>
  <c r="K198" i="20" l="1"/>
  <c r="A197" i="20"/>
  <c r="B197" i="20" s="1"/>
  <c r="K199" i="20" l="1"/>
  <c r="A198" i="20"/>
  <c r="B198" i="20" s="1"/>
  <c r="K200" i="20" l="1"/>
  <c r="A199" i="20"/>
  <c r="B199" i="20" s="1"/>
  <c r="K201" i="20" l="1"/>
  <c r="A200" i="20"/>
  <c r="B200" i="20" s="1"/>
  <c r="K202" i="20" l="1"/>
  <c r="A201" i="20"/>
  <c r="B201" i="20" s="1"/>
  <c r="K203" i="20" l="1"/>
  <c r="A202" i="20"/>
  <c r="B202" i="20" s="1"/>
  <c r="K204" i="20" l="1"/>
  <c r="A203" i="20"/>
  <c r="B203" i="20" s="1"/>
  <c r="K205" i="20" l="1"/>
  <c r="A204" i="20"/>
  <c r="B204" i="20" s="1"/>
  <c r="K206" i="20" l="1"/>
  <c r="A205" i="20"/>
  <c r="B205" i="20" s="1"/>
  <c r="K207" i="20" l="1"/>
  <c r="A206" i="20"/>
  <c r="B206" i="20" s="1"/>
  <c r="K208" i="20" l="1"/>
  <c r="A207" i="20"/>
  <c r="B207" i="20" s="1"/>
  <c r="K209" i="20" l="1"/>
  <c r="A208" i="20"/>
  <c r="B208" i="20" s="1"/>
  <c r="K210" i="20" l="1"/>
  <c r="A209" i="20"/>
  <c r="B209" i="20" s="1"/>
  <c r="K211" i="20" l="1"/>
  <c r="A210" i="20"/>
  <c r="B210" i="20" s="1"/>
  <c r="K212" i="20" l="1"/>
  <c r="A211" i="20"/>
  <c r="B211" i="20" s="1"/>
  <c r="K213" i="20" l="1"/>
  <c r="A212" i="20"/>
  <c r="B212" i="20" s="1"/>
  <c r="K214" i="20" l="1"/>
  <c r="A213" i="20"/>
  <c r="B213" i="20" s="1"/>
  <c r="K215" i="20" l="1"/>
  <c r="A214" i="20"/>
  <c r="B214" i="20" s="1"/>
  <c r="K216" i="20" l="1"/>
  <c r="A215" i="20"/>
  <c r="B215" i="20" s="1"/>
  <c r="K217" i="20" l="1"/>
  <c r="A216" i="20"/>
  <c r="B216" i="20" s="1"/>
  <c r="K218" i="20" l="1"/>
  <c r="A217" i="20"/>
  <c r="B217" i="20" s="1"/>
  <c r="K219" i="20" l="1"/>
  <c r="A218" i="20"/>
  <c r="B218" i="20" s="1"/>
  <c r="K220" i="20" l="1"/>
  <c r="A219" i="20"/>
  <c r="B219" i="20" s="1"/>
  <c r="K221" i="20" l="1"/>
  <c r="A220" i="20"/>
  <c r="B220" i="20" s="1"/>
  <c r="K222" i="20" l="1"/>
  <c r="A221" i="20"/>
  <c r="B221" i="20" s="1"/>
  <c r="K223" i="20" l="1"/>
  <c r="A222" i="20"/>
  <c r="B222" i="20" s="1"/>
  <c r="K224" i="20" l="1"/>
  <c r="A223" i="20"/>
  <c r="B223" i="20" s="1"/>
  <c r="K225" i="20" l="1"/>
  <c r="A224" i="20"/>
  <c r="B224" i="20" s="1"/>
  <c r="K226" i="20" l="1"/>
  <c r="A225" i="20"/>
  <c r="B225" i="20" s="1"/>
  <c r="K227" i="20" l="1"/>
  <c r="A226" i="20"/>
  <c r="B226" i="20" s="1"/>
  <c r="K228" i="20" l="1"/>
  <c r="A227" i="20"/>
  <c r="B227" i="20" s="1"/>
  <c r="K229" i="20" l="1"/>
  <c r="A228" i="20"/>
  <c r="B228" i="20" s="1"/>
  <c r="K230" i="20" l="1"/>
  <c r="A229" i="20"/>
  <c r="B229" i="20" s="1"/>
  <c r="K231" i="20" l="1"/>
  <c r="A230" i="20"/>
  <c r="B230" i="20" s="1"/>
  <c r="K232" i="20" l="1"/>
  <c r="A231" i="20"/>
  <c r="B231" i="20" s="1"/>
  <c r="K233" i="20" l="1"/>
  <c r="A232" i="20"/>
  <c r="B232" i="20" s="1"/>
  <c r="K234" i="20" l="1"/>
  <c r="A233" i="20"/>
  <c r="B233" i="20" s="1"/>
  <c r="K235" i="20" l="1"/>
  <c r="A234" i="20"/>
  <c r="B234" i="20" s="1"/>
  <c r="K236" i="20" l="1"/>
  <c r="A235" i="20"/>
  <c r="B235" i="20" s="1"/>
  <c r="K237" i="20" l="1"/>
  <c r="A236" i="20"/>
  <c r="B236" i="20" s="1"/>
  <c r="K238" i="20" l="1"/>
  <c r="A237" i="20"/>
  <c r="B237" i="20" s="1"/>
  <c r="K239" i="20" l="1"/>
  <c r="A238" i="20"/>
  <c r="B238" i="20" s="1"/>
  <c r="K240" i="20" l="1"/>
  <c r="A239" i="20"/>
  <c r="B239" i="20" s="1"/>
  <c r="K241" i="20" l="1"/>
  <c r="A240" i="20"/>
  <c r="B240" i="20" s="1"/>
  <c r="K242" i="20" l="1"/>
  <c r="A241" i="20"/>
  <c r="B241" i="20" s="1"/>
  <c r="K243" i="20" l="1"/>
  <c r="A242" i="20"/>
  <c r="B242" i="20" s="1"/>
  <c r="K244" i="20" l="1"/>
  <c r="A243" i="20"/>
  <c r="B243" i="20" s="1"/>
  <c r="K245" i="20" l="1"/>
  <c r="A244" i="20"/>
  <c r="B244" i="20" s="1"/>
  <c r="K246" i="20" l="1"/>
  <c r="A245" i="20"/>
  <c r="B245" i="20" s="1"/>
  <c r="K247" i="20" l="1"/>
  <c r="A246" i="20"/>
  <c r="B246" i="20" s="1"/>
  <c r="K248" i="20" l="1"/>
  <c r="A247" i="20"/>
  <c r="B247" i="20" s="1"/>
  <c r="K249" i="20" l="1"/>
  <c r="A248" i="20"/>
  <c r="B248" i="20" s="1"/>
  <c r="K250" i="20" l="1"/>
  <c r="A249" i="20"/>
  <c r="B249" i="20" s="1"/>
  <c r="K251" i="20" l="1"/>
  <c r="A250" i="20"/>
  <c r="B250" i="20" s="1"/>
  <c r="K252" i="20" l="1"/>
  <c r="A251" i="20"/>
  <c r="B251" i="20" s="1"/>
  <c r="K253" i="20" l="1"/>
  <c r="A252" i="20"/>
  <c r="B252" i="20" s="1"/>
  <c r="K254" i="20" l="1"/>
  <c r="A253" i="20"/>
  <c r="B253" i="20" s="1"/>
  <c r="K255" i="20" l="1"/>
  <c r="A254" i="20"/>
  <c r="B254" i="20" s="1"/>
  <c r="K256" i="20" l="1"/>
  <c r="A255" i="20"/>
  <c r="B255" i="20" s="1"/>
  <c r="K257" i="20" l="1"/>
  <c r="A256" i="20"/>
  <c r="B256" i="20" s="1"/>
  <c r="K258" i="20" l="1"/>
  <c r="A257" i="20"/>
  <c r="B257" i="20" s="1"/>
  <c r="K259" i="20" l="1"/>
  <c r="A258" i="20"/>
  <c r="B258" i="20" s="1"/>
  <c r="K260" i="20" l="1"/>
  <c r="A259" i="20"/>
  <c r="B259" i="20" s="1"/>
  <c r="K261" i="20" l="1"/>
  <c r="A260" i="20"/>
  <c r="B260" i="20" s="1"/>
  <c r="K262" i="20" l="1"/>
  <c r="A261" i="20"/>
  <c r="B261" i="20" s="1"/>
  <c r="K263" i="20" l="1"/>
  <c r="A262" i="20"/>
  <c r="B262" i="20" s="1"/>
  <c r="K264" i="20" l="1"/>
  <c r="A263" i="20"/>
  <c r="B263" i="20" s="1"/>
  <c r="K265" i="20" l="1"/>
  <c r="A264" i="20"/>
  <c r="B264" i="20" s="1"/>
  <c r="K266" i="20" l="1"/>
  <c r="A265" i="20"/>
  <c r="B265" i="20" s="1"/>
  <c r="K267" i="20" l="1"/>
  <c r="A266" i="20"/>
  <c r="B266" i="20" s="1"/>
  <c r="K268" i="20" l="1"/>
  <c r="A267" i="20"/>
  <c r="B267" i="20" s="1"/>
  <c r="K269" i="20" l="1"/>
  <c r="A268" i="20"/>
  <c r="B268" i="20" s="1"/>
  <c r="K270" i="20" l="1"/>
  <c r="A269" i="20"/>
  <c r="B269" i="20" s="1"/>
  <c r="K271" i="20" l="1"/>
  <c r="A270" i="20"/>
  <c r="B270" i="20" s="1"/>
  <c r="K272" i="20" l="1"/>
  <c r="A271" i="20"/>
  <c r="B271" i="20" s="1"/>
  <c r="K273" i="20" l="1"/>
  <c r="A272" i="20"/>
  <c r="B272" i="20" s="1"/>
  <c r="K274" i="20" l="1"/>
  <c r="A273" i="20"/>
  <c r="B273" i="20" s="1"/>
  <c r="K275" i="20" l="1"/>
  <c r="A274" i="20"/>
  <c r="B274" i="20" s="1"/>
  <c r="K276" i="20" l="1"/>
  <c r="A275" i="20"/>
  <c r="B275" i="20" s="1"/>
  <c r="K277" i="20" l="1"/>
  <c r="A276" i="20"/>
  <c r="B276" i="20" s="1"/>
  <c r="K278" i="20" l="1"/>
  <c r="A277" i="20"/>
  <c r="B277" i="20" s="1"/>
  <c r="K279" i="20" l="1"/>
  <c r="A278" i="20"/>
  <c r="B278" i="20" s="1"/>
  <c r="K280" i="20" l="1"/>
  <c r="A279" i="20"/>
  <c r="B279" i="20" s="1"/>
  <c r="K281" i="20" l="1"/>
  <c r="A280" i="20"/>
  <c r="B280" i="20" s="1"/>
  <c r="K282" i="20" l="1"/>
  <c r="A281" i="20"/>
  <c r="B281" i="20" s="1"/>
  <c r="K283" i="20" l="1"/>
  <c r="A282" i="20"/>
  <c r="B282" i="20" s="1"/>
  <c r="K284" i="20" l="1"/>
  <c r="A283" i="20"/>
  <c r="B283" i="20" s="1"/>
  <c r="K285" i="20" l="1"/>
  <c r="A284" i="20"/>
  <c r="B284" i="20" s="1"/>
  <c r="K286" i="20" l="1"/>
  <c r="A285" i="20"/>
  <c r="B285" i="20" s="1"/>
  <c r="K287" i="20" l="1"/>
  <c r="A286" i="20"/>
  <c r="B286" i="20" s="1"/>
  <c r="K288" i="20" l="1"/>
  <c r="A287" i="20"/>
  <c r="B287" i="20" s="1"/>
  <c r="K289" i="20" l="1"/>
  <c r="A288" i="20"/>
  <c r="B288" i="20" s="1"/>
  <c r="K290" i="20" l="1"/>
  <c r="A289" i="20"/>
  <c r="B289" i="20" s="1"/>
  <c r="K291" i="20" l="1"/>
  <c r="A290" i="20"/>
  <c r="B290" i="20" s="1"/>
  <c r="K292" i="20" l="1"/>
  <c r="A291" i="20"/>
  <c r="B291" i="20" s="1"/>
  <c r="K293" i="20" l="1"/>
  <c r="A292" i="20"/>
  <c r="B292" i="20" s="1"/>
  <c r="K294" i="20" l="1"/>
  <c r="A293" i="20"/>
  <c r="B293" i="20" s="1"/>
  <c r="K295" i="20" l="1"/>
  <c r="A294" i="20"/>
  <c r="B294" i="20" s="1"/>
  <c r="K296" i="20" l="1"/>
  <c r="A295" i="20"/>
  <c r="B295" i="20" s="1"/>
  <c r="K297" i="20" l="1"/>
  <c r="A296" i="20"/>
  <c r="B296" i="20" s="1"/>
  <c r="K298" i="20" l="1"/>
  <c r="A297" i="20"/>
  <c r="B297" i="20" s="1"/>
  <c r="K299" i="20" l="1"/>
  <c r="A298" i="20"/>
  <c r="B298" i="20" s="1"/>
  <c r="K300" i="20" l="1"/>
  <c r="A299" i="20"/>
  <c r="B299" i="20" s="1"/>
  <c r="K301" i="20" l="1"/>
  <c r="A300" i="20"/>
  <c r="B300" i="20" s="1"/>
  <c r="K302" i="20" l="1"/>
  <c r="A301" i="20"/>
  <c r="B301" i="20" s="1"/>
  <c r="K303" i="20" l="1"/>
  <c r="A302" i="20"/>
  <c r="B302" i="20" s="1"/>
  <c r="K304" i="20" l="1"/>
  <c r="A303" i="20"/>
  <c r="B303" i="20" s="1"/>
  <c r="K305" i="20" l="1"/>
  <c r="A304" i="20"/>
  <c r="B304" i="20" s="1"/>
  <c r="K306" i="20" l="1"/>
  <c r="A305" i="20"/>
  <c r="B305" i="20" s="1"/>
  <c r="K307" i="20" l="1"/>
  <c r="A306" i="20"/>
  <c r="B306" i="20" s="1"/>
  <c r="K308" i="20" l="1"/>
  <c r="A307" i="20"/>
  <c r="B307" i="20" s="1"/>
  <c r="K309" i="20" l="1"/>
  <c r="A308" i="20"/>
  <c r="B308" i="20" s="1"/>
  <c r="K310" i="20" l="1"/>
  <c r="A309" i="20"/>
  <c r="B309" i="20" s="1"/>
  <c r="K311" i="20" l="1"/>
  <c r="A310" i="20"/>
  <c r="B310" i="20" s="1"/>
  <c r="K312" i="20" l="1"/>
  <c r="A311" i="20"/>
  <c r="B311" i="20" s="1"/>
  <c r="K313" i="20" l="1"/>
  <c r="A312" i="20"/>
  <c r="B312" i="20" s="1"/>
  <c r="K314" i="20" l="1"/>
  <c r="A313" i="20"/>
  <c r="B313" i="20" s="1"/>
  <c r="K315" i="20" l="1"/>
  <c r="A314" i="20"/>
  <c r="B314" i="20" s="1"/>
  <c r="K316" i="20" l="1"/>
  <c r="A315" i="20"/>
  <c r="B315" i="20" s="1"/>
  <c r="K317" i="20" l="1"/>
  <c r="A316" i="20"/>
  <c r="B316" i="20" s="1"/>
  <c r="K318" i="20" l="1"/>
  <c r="A317" i="20"/>
  <c r="B317" i="20" s="1"/>
  <c r="K319" i="20" l="1"/>
  <c r="A318" i="20"/>
  <c r="B318" i="20" s="1"/>
  <c r="K320" i="20" l="1"/>
  <c r="A319" i="20"/>
  <c r="B319" i="20" s="1"/>
  <c r="K321" i="20" l="1"/>
  <c r="A320" i="20"/>
  <c r="B320" i="20" s="1"/>
  <c r="K322" i="20" l="1"/>
  <c r="A321" i="20"/>
  <c r="B321" i="20" s="1"/>
  <c r="K323" i="20" l="1"/>
  <c r="A322" i="20"/>
  <c r="B322" i="20" s="1"/>
  <c r="K324" i="20" l="1"/>
  <c r="A323" i="20"/>
  <c r="B323" i="20" s="1"/>
  <c r="K325" i="20" l="1"/>
  <c r="A324" i="20"/>
  <c r="B324" i="20" s="1"/>
  <c r="K326" i="20" l="1"/>
  <c r="A325" i="20"/>
  <c r="B325" i="20" s="1"/>
  <c r="K327" i="20" l="1"/>
  <c r="A326" i="20"/>
  <c r="B326" i="20" s="1"/>
  <c r="K328" i="20" l="1"/>
  <c r="A327" i="20"/>
  <c r="B327" i="20" s="1"/>
  <c r="K329" i="20" l="1"/>
  <c r="A328" i="20"/>
  <c r="B328" i="20" s="1"/>
  <c r="K330" i="20" l="1"/>
  <c r="A329" i="20"/>
  <c r="B329" i="20" s="1"/>
  <c r="K331" i="20" l="1"/>
  <c r="A330" i="20"/>
  <c r="B330" i="20" s="1"/>
  <c r="K332" i="20" l="1"/>
  <c r="A331" i="20"/>
  <c r="B331" i="20" s="1"/>
  <c r="K333" i="20" l="1"/>
  <c r="A332" i="20"/>
  <c r="B332" i="20" s="1"/>
  <c r="K334" i="20" l="1"/>
  <c r="A333" i="20"/>
  <c r="B333" i="20" s="1"/>
  <c r="K335" i="20" l="1"/>
  <c r="A334" i="20"/>
  <c r="B334" i="20" s="1"/>
  <c r="K336" i="20" l="1"/>
  <c r="A335" i="20"/>
  <c r="B335" i="20" s="1"/>
  <c r="K337" i="20" l="1"/>
  <c r="A336" i="20"/>
  <c r="B336" i="20" s="1"/>
  <c r="K338" i="20" l="1"/>
  <c r="A337" i="20"/>
  <c r="B337" i="20" s="1"/>
  <c r="K339" i="20" l="1"/>
  <c r="A338" i="20"/>
  <c r="B338" i="20" s="1"/>
  <c r="K340" i="20" l="1"/>
  <c r="A339" i="20"/>
  <c r="B339" i="20" s="1"/>
  <c r="K341" i="20" l="1"/>
  <c r="A340" i="20"/>
  <c r="B340" i="20" s="1"/>
  <c r="K342" i="20" l="1"/>
  <c r="A341" i="20"/>
  <c r="B341" i="20" s="1"/>
  <c r="K343" i="20" l="1"/>
  <c r="A342" i="20"/>
  <c r="B342" i="20" s="1"/>
  <c r="K344" i="20" l="1"/>
  <c r="A343" i="20"/>
  <c r="B343" i="20" s="1"/>
  <c r="K345" i="20" l="1"/>
  <c r="A344" i="20"/>
  <c r="B344" i="20" s="1"/>
  <c r="K346" i="20" l="1"/>
  <c r="A345" i="20"/>
  <c r="B345" i="20" s="1"/>
  <c r="K347" i="20" l="1"/>
  <c r="A346" i="20"/>
  <c r="B346" i="20" s="1"/>
  <c r="K348" i="20" l="1"/>
  <c r="A347" i="20"/>
  <c r="B347" i="20" s="1"/>
  <c r="K349" i="20" l="1"/>
  <c r="A348" i="20"/>
  <c r="B348" i="20" s="1"/>
  <c r="K350" i="20" l="1"/>
  <c r="A349" i="20"/>
  <c r="B349" i="20" s="1"/>
  <c r="K351" i="20" l="1"/>
  <c r="A350" i="20"/>
  <c r="B350" i="20" s="1"/>
  <c r="K352" i="20" l="1"/>
  <c r="A351" i="20"/>
  <c r="B351" i="20" s="1"/>
  <c r="K353" i="20" l="1"/>
  <c r="A352" i="20"/>
  <c r="B352" i="20" s="1"/>
  <c r="K354" i="20" l="1"/>
  <c r="A353" i="20"/>
  <c r="B353" i="20" s="1"/>
  <c r="K355" i="20" l="1"/>
  <c r="A354" i="20"/>
  <c r="B354" i="20" s="1"/>
  <c r="K356" i="20" l="1"/>
  <c r="A355" i="20"/>
  <c r="B355" i="20" s="1"/>
  <c r="K357" i="20" l="1"/>
  <c r="A356" i="20"/>
  <c r="B356" i="20" s="1"/>
  <c r="K358" i="20" l="1"/>
  <c r="A357" i="20"/>
  <c r="B357" i="20" s="1"/>
  <c r="K359" i="20" l="1"/>
  <c r="A358" i="20"/>
  <c r="B358" i="20" s="1"/>
  <c r="K360" i="20" l="1"/>
  <c r="A359" i="20"/>
  <c r="B359" i="20" s="1"/>
  <c r="K361" i="20" l="1"/>
  <c r="A360" i="20"/>
  <c r="B360" i="20" s="1"/>
  <c r="K362" i="20" l="1"/>
  <c r="A361" i="20"/>
  <c r="B361" i="20" s="1"/>
  <c r="K363" i="20" l="1"/>
  <c r="A362" i="20"/>
  <c r="B362" i="20" s="1"/>
  <c r="K364" i="20" l="1"/>
  <c r="A363" i="20"/>
  <c r="B363" i="20" s="1"/>
  <c r="K365" i="20" l="1"/>
  <c r="A364" i="20"/>
  <c r="B364" i="20" s="1"/>
  <c r="K366" i="20" l="1"/>
  <c r="A365" i="20"/>
  <c r="B365" i="20" s="1"/>
  <c r="K367" i="20" l="1"/>
  <c r="A366" i="20"/>
  <c r="B366" i="20" s="1"/>
  <c r="A367" i="20" l="1"/>
  <c r="B367" i="20" s="1"/>
  <c r="O2" i="20" l="1"/>
  <c r="M2" i="20"/>
  <c r="P2" i="20" s="1"/>
  <c r="B368" i="20"/>
  <c r="F39" i="18" s="1"/>
  <c r="D2" i="20" l="1"/>
  <c r="I2" i="20" s="1"/>
  <c r="M3" i="20"/>
  <c r="O3" i="20"/>
  <c r="P3" i="20" l="1"/>
  <c r="O4" i="20" s="1"/>
  <c r="F2" i="20"/>
  <c r="M4" i="20" l="1"/>
  <c r="P4" i="20" s="1"/>
  <c r="E3" i="20" s="1"/>
  <c r="D3" i="20"/>
  <c r="I3" i="20" s="1"/>
  <c r="G2" i="20"/>
  <c r="O5" i="20" l="1"/>
  <c r="M5" i="20"/>
  <c r="E2" i="20"/>
  <c r="H2" i="20" s="1"/>
  <c r="F3" i="20"/>
  <c r="P5" i="20" l="1"/>
  <c r="E4" i="20" s="1"/>
  <c r="M6" i="20"/>
  <c r="O6" i="20"/>
  <c r="H3" i="20"/>
  <c r="G3" i="20"/>
  <c r="D5" i="20" l="1"/>
  <c r="I5" i="20" s="1"/>
  <c r="P6" i="20"/>
  <c r="M7" i="20" s="1"/>
  <c r="D4" i="20"/>
  <c r="I4" i="20" s="1"/>
  <c r="J3" i="20"/>
  <c r="F5" i="20" l="1"/>
  <c r="G5" i="20" s="1"/>
  <c r="E5" i="20"/>
  <c r="O7" i="20"/>
  <c r="P7" i="20" s="1"/>
  <c r="D7" i="20" s="1"/>
  <c r="D6" i="20"/>
  <c r="I6" i="20" s="1"/>
  <c r="F4" i="20"/>
  <c r="H4" i="20" s="1"/>
  <c r="M8" i="20" l="1"/>
  <c r="F7" i="20"/>
  <c r="G7" i="20" s="1"/>
  <c r="H5" i="20"/>
  <c r="J5" i="20" s="1"/>
  <c r="O8" i="20"/>
  <c r="E6" i="20"/>
  <c r="G4" i="20"/>
  <c r="F6" i="20"/>
  <c r="G6" i="20" s="1"/>
  <c r="I7" i="20"/>
  <c r="P8" i="20" l="1"/>
  <c r="D8" i="20" s="1"/>
  <c r="H6" i="20"/>
  <c r="J6" i="20" s="1"/>
  <c r="M9" i="20" l="1"/>
  <c r="O9" i="20"/>
  <c r="E7" i="20"/>
  <c r="H7" i="20" s="1"/>
  <c r="J7" i="20" s="1"/>
  <c r="F8" i="20"/>
  <c r="I8" i="20"/>
  <c r="P9" i="20" l="1"/>
  <c r="M10" i="20" s="1"/>
  <c r="G8" i="20"/>
  <c r="O10" i="20" l="1"/>
  <c r="P10" i="20" s="1"/>
  <c r="E8" i="20"/>
  <c r="H8" i="20" s="1"/>
  <c r="D9" i="20"/>
  <c r="I9" i="20" s="1"/>
  <c r="M11" i="20" l="1"/>
  <c r="P11" i="20" s="1"/>
  <c r="E9" i="20"/>
  <c r="O11" i="20"/>
  <c r="D10" i="20"/>
  <c r="F10" i="20" s="1"/>
  <c r="G10" i="20" s="1"/>
  <c r="F9" i="20"/>
  <c r="G9" i="20" s="1"/>
  <c r="D11" i="20" l="1"/>
  <c r="I11" i="20" s="1"/>
  <c r="M12" i="20"/>
  <c r="E10" i="20"/>
  <c r="H10" i="20" s="1"/>
  <c r="O12" i="20"/>
  <c r="I10" i="20"/>
  <c r="F11" i="20"/>
  <c r="G11" i="20" s="1"/>
  <c r="H9" i="20"/>
  <c r="J9" i="20" l="1"/>
  <c r="P12" i="20"/>
  <c r="J10" i="20"/>
  <c r="E11" i="20" l="1"/>
  <c r="H11" i="20" s="1"/>
  <c r="M13" i="20"/>
  <c r="O13" i="20"/>
  <c r="D12" i="20"/>
  <c r="F12" i="20" l="1"/>
  <c r="G12" i="20" s="1"/>
  <c r="I12" i="20"/>
  <c r="P13" i="20"/>
  <c r="J11" i="20"/>
  <c r="M14" i="20" l="1"/>
  <c r="O14" i="20"/>
  <c r="D13" i="20"/>
  <c r="E12" i="20"/>
  <c r="H12" i="20" s="1"/>
  <c r="J12" i="20" l="1"/>
  <c r="I13" i="20"/>
  <c r="F13" i="20"/>
  <c r="G13" i="20" s="1"/>
  <c r="P14" i="20"/>
  <c r="M15" i="20" l="1"/>
  <c r="D14" i="20"/>
  <c r="E13" i="20"/>
  <c r="H13" i="20" s="1"/>
  <c r="O15" i="20"/>
  <c r="J13" i="20" l="1"/>
  <c r="I14" i="20"/>
  <c r="F14" i="20"/>
  <c r="G14" i="20" s="1"/>
  <c r="P15" i="20"/>
  <c r="M16" i="20" l="1"/>
  <c r="D15" i="20"/>
  <c r="O16" i="20"/>
  <c r="E14" i="20"/>
  <c r="H14" i="20" s="1"/>
  <c r="J14" i="20" s="1"/>
  <c r="P16" i="20" l="1"/>
  <c r="M17" i="20"/>
  <c r="D16" i="20"/>
  <c r="I16" i="20" s="1"/>
  <c r="O17" i="20"/>
  <c r="E15" i="20"/>
  <c r="I15" i="20"/>
  <c r="F16" i="20"/>
  <c r="G16" i="20" s="1"/>
  <c r="F15" i="20"/>
  <c r="G15" i="20" s="1"/>
  <c r="P17" i="20" l="1"/>
  <c r="D17" i="20" s="1"/>
  <c r="O18" i="20"/>
  <c r="M18" i="20"/>
  <c r="E16" i="20"/>
  <c r="H16" i="20" s="1"/>
  <c r="H15" i="20"/>
  <c r="J15" i="20" s="1"/>
  <c r="P18" i="20" l="1"/>
  <c r="I17" i="20"/>
  <c r="F17" i="20"/>
  <c r="G17" i="20" s="1"/>
  <c r="J16" i="20"/>
  <c r="D18" i="20" l="1"/>
  <c r="O19" i="20"/>
  <c r="M19" i="20"/>
  <c r="E17" i="20"/>
  <c r="H17" i="20" s="1"/>
  <c r="J17" i="20" s="1"/>
  <c r="P19" i="20" l="1"/>
  <c r="I18" i="20"/>
  <c r="F18" i="20"/>
  <c r="G18" i="20" s="1"/>
  <c r="D19" i="20" l="1"/>
  <c r="E18" i="20"/>
  <c r="H18" i="20" s="1"/>
  <c r="J18" i="20" s="1"/>
  <c r="O20" i="20"/>
  <c r="M20" i="20"/>
  <c r="P20" i="20" l="1"/>
  <c r="I19" i="20"/>
  <c r="F19" i="20"/>
  <c r="G19" i="20" s="1"/>
  <c r="D20" i="20" l="1"/>
  <c r="E19" i="20"/>
  <c r="H19" i="20" s="1"/>
  <c r="O21" i="20"/>
  <c r="M21" i="20"/>
  <c r="P21" i="20" l="1"/>
  <c r="F20" i="20"/>
  <c r="G20" i="20" s="1"/>
  <c r="I20" i="20"/>
  <c r="D21" i="20" l="1"/>
  <c r="E20" i="20"/>
  <c r="H20" i="20" s="1"/>
  <c r="J20" i="20" s="1"/>
  <c r="M22" i="20"/>
  <c r="O22" i="20"/>
  <c r="P22" i="20" l="1"/>
  <c r="I21" i="20"/>
  <c r="F21" i="20"/>
  <c r="G21" i="20" s="1"/>
  <c r="E21" i="20" l="1"/>
  <c r="H21" i="20" s="1"/>
  <c r="J21" i="20" s="1"/>
  <c r="O23" i="20"/>
  <c r="M23" i="20"/>
  <c r="P23" i="20" l="1"/>
  <c r="E22" i="20" l="1"/>
  <c r="D23" i="20"/>
  <c r="I23" i="20" s="1"/>
  <c r="O24" i="20"/>
  <c r="M24" i="20"/>
  <c r="P24" i="20" l="1"/>
  <c r="D22" i="20" l="1"/>
  <c r="D24" i="20"/>
  <c r="I24" i="20" s="1"/>
  <c r="M25" i="20"/>
  <c r="E23" i="20"/>
  <c r="O25" i="20"/>
  <c r="P25" i="20" l="1"/>
  <c r="I22" i="20"/>
  <c r="F24" i="20"/>
  <c r="G24" i="20" s="1"/>
  <c r="F23" i="20"/>
  <c r="G23" i="20" s="1"/>
  <c r="F22" i="20"/>
  <c r="D25" i="20" l="1"/>
  <c r="E24" i="20"/>
  <c r="H24" i="20" s="1"/>
  <c r="O26" i="20"/>
  <c r="M26" i="20"/>
  <c r="G22" i="20"/>
  <c r="H22" i="20"/>
  <c r="H23" i="20"/>
  <c r="J23" i="20" s="1"/>
  <c r="J24" i="20" l="1"/>
  <c r="P26" i="20"/>
  <c r="I25" i="20"/>
  <c r="F25" i="20"/>
  <c r="G25" i="20" s="1"/>
  <c r="D26" i="20" l="1"/>
  <c r="E25" i="20"/>
  <c r="H25" i="20" s="1"/>
  <c r="J25" i="20" s="1"/>
  <c r="O27" i="20"/>
  <c r="M27" i="20"/>
  <c r="P27" i="20" l="1"/>
  <c r="I26" i="20"/>
  <c r="F26" i="20"/>
  <c r="G26" i="20" s="1"/>
  <c r="D27" i="20" l="1"/>
  <c r="E26" i="20"/>
  <c r="H26" i="20" s="1"/>
  <c r="O28" i="20"/>
  <c r="M28" i="20"/>
  <c r="P28" i="20" l="1"/>
  <c r="I27" i="20"/>
  <c r="F27" i="20"/>
  <c r="G27" i="20" s="1"/>
  <c r="D28" i="20" l="1"/>
  <c r="E27" i="20"/>
  <c r="H27" i="20" s="1"/>
  <c r="J27" i="20" s="1"/>
  <c r="O29" i="20"/>
  <c r="M29" i="20"/>
  <c r="P29" i="20" l="1"/>
  <c r="I28" i="20"/>
  <c r="F28" i="20"/>
  <c r="G28" i="20" s="1"/>
  <c r="D29" i="20" l="1"/>
  <c r="M30" i="20"/>
  <c r="E28" i="20"/>
  <c r="H28" i="20" s="1"/>
  <c r="J28" i="20" s="1"/>
  <c r="O30" i="20"/>
  <c r="P30" i="20" l="1"/>
  <c r="I29" i="20"/>
  <c r="F29" i="20"/>
  <c r="G29" i="20" s="1"/>
  <c r="E29" i="20" l="1"/>
  <c r="H29" i="20" s="1"/>
  <c r="J29" i="20" s="1"/>
  <c r="D30" i="20"/>
  <c r="M31" i="20"/>
  <c r="O31" i="20"/>
  <c r="P31" i="20" l="1"/>
  <c r="D31" i="20"/>
  <c r="O32" i="20"/>
  <c r="M32" i="20"/>
  <c r="E30" i="20"/>
  <c r="I30" i="20"/>
  <c r="F30" i="20"/>
  <c r="G30" i="20" s="1"/>
  <c r="H30" i="20" l="1"/>
  <c r="J30" i="20" s="1"/>
  <c r="P32" i="20"/>
  <c r="I31" i="20"/>
  <c r="F31" i="20"/>
  <c r="G31" i="20" s="1"/>
  <c r="D32" i="20" l="1"/>
  <c r="O33" i="20"/>
  <c r="M33" i="20"/>
  <c r="E31" i="20"/>
  <c r="H31" i="20" s="1"/>
  <c r="J31" i="20" s="1"/>
  <c r="P33" i="20" l="1"/>
  <c r="I32" i="20"/>
  <c r="F32" i="20"/>
  <c r="G32" i="20" s="1"/>
  <c r="D33" i="20" l="1"/>
  <c r="O34" i="20"/>
  <c r="M34" i="20"/>
  <c r="E32" i="20"/>
  <c r="H32" i="20" s="1"/>
  <c r="P34" i="20" l="1"/>
  <c r="I33" i="20"/>
  <c r="F33" i="20"/>
  <c r="G33" i="20" s="1"/>
  <c r="D34" i="20" l="1"/>
  <c r="M35" i="20"/>
  <c r="O35" i="20"/>
  <c r="E33" i="20"/>
  <c r="H33" i="20" s="1"/>
  <c r="P35" i="20" l="1"/>
  <c r="I34" i="20"/>
  <c r="F34" i="20"/>
  <c r="G34" i="20" s="1"/>
  <c r="O36" i="20" l="1"/>
  <c r="D35" i="20"/>
  <c r="M36" i="20"/>
  <c r="E34" i="20"/>
  <c r="H34" i="20" s="1"/>
  <c r="J34" i="20" s="1"/>
  <c r="P36" i="20" l="1"/>
  <c r="I35" i="20"/>
  <c r="F35" i="20"/>
  <c r="D36" i="20" l="1"/>
  <c r="M37" i="20"/>
  <c r="O37" i="20"/>
  <c r="E35" i="20"/>
  <c r="H35" i="20" s="1"/>
  <c r="G35" i="20"/>
  <c r="P37" i="20" l="1"/>
  <c r="I36" i="20"/>
  <c r="F36" i="20"/>
  <c r="G36" i="20" s="1"/>
  <c r="D37" i="20" l="1"/>
  <c r="M38" i="20"/>
  <c r="O38" i="20"/>
  <c r="E36" i="20"/>
  <c r="H36" i="20" s="1"/>
  <c r="J36" i="20" s="1"/>
  <c r="P38" i="20" l="1"/>
  <c r="I37" i="20"/>
  <c r="F37" i="20"/>
  <c r="G37" i="20" s="1"/>
  <c r="D38" i="20" l="1"/>
  <c r="O39" i="20"/>
  <c r="M39" i="20"/>
  <c r="E37" i="20"/>
  <c r="H37" i="20" s="1"/>
  <c r="J37" i="20" s="1"/>
  <c r="P39" i="20" l="1"/>
  <c r="I38" i="20"/>
  <c r="F38" i="20"/>
  <c r="G38" i="20" s="1"/>
  <c r="D39" i="20" l="1"/>
  <c r="M40" i="20"/>
  <c r="O40" i="20"/>
  <c r="E38" i="20"/>
  <c r="H38" i="20" s="1"/>
  <c r="P40" i="20" l="1"/>
  <c r="F39" i="20"/>
  <c r="G39" i="20" s="1"/>
  <c r="I39" i="20"/>
  <c r="D40" i="20" l="1"/>
  <c r="O41" i="20"/>
  <c r="M41" i="20"/>
  <c r="E39" i="20"/>
  <c r="H39" i="20" s="1"/>
  <c r="J39" i="20" s="1"/>
  <c r="P41" i="20" l="1"/>
  <c r="I40" i="20"/>
  <c r="F40" i="20"/>
  <c r="G40" i="20" s="1"/>
  <c r="D41" i="20" l="1"/>
  <c r="O42" i="20"/>
  <c r="M42" i="20"/>
  <c r="E40" i="20"/>
  <c r="H40" i="20" s="1"/>
  <c r="J40" i="20" s="1"/>
  <c r="P42" i="20" l="1"/>
  <c r="I41" i="20"/>
  <c r="F41" i="20"/>
  <c r="G41" i="20" s="1"/>
  <c r="D42" i="20" l="1"/>
  <c r="M43" i="20"/>
  <c r="O43" i="20"/>
  <c r="E41" i="20"/>
  <c r="H41" i="20" s="1"/>
  <c r="J41" i="20" s="1"/>
  <c r="P43" i="20" l="1"/>
  <c r="I42" i="20"/>
  <c r="F42" i="20"/>
  <c r="G42" i="20" s="1"/>
  <c r="E42" i="20" l="1"/>
  <c r="H42" i="20" s="1"/>
  <c r="J42" i="20" s="1"/>
  <c r="D43" i="20"/>
  <c r="O44" i="20"/>
  <c r="M44" i="20"/>
  <c r="P44" i="20" l="1"/>
  <c r="F43" i="20"/>
  <c r="G43" i="20" s="1"/>
  <c r="I43" i="20"/>
  <c r="D44" i="20" l="1"/>
  <c r="O45" i="20"/>
  <c r="M45" i="20"/>
  <c r="E43" i="20"/>
  <c r="H43" i="20" s="1"/>
  <c r="J43" i="20" s="1"/>
  <c r="P45" i="20" l="1"/>
  <c r="F44" i="20"/>
  <c r="G44" i="20" s="1"/>
  <c r="I44" i="20"/>
  <c r="M46" i="20" l="1"/>
  <c r="D45" i="20"/>
  <c r="O46" i="20"/>
  <c r="E44" i="20"/>
  <c r="H44" i="20" s="1"/>
  <c r="J44" i="20" s="1"/>
  <c r="F45" i="20" l="1"/>
  <c r="G45" i="20" s="1"/>
  <c r="I45" i="20"/>
  <c r="P46" i="20"/>
  <c r="O47" i="20" l="1"/>
  <c r="D46" i="20"/>
  <c r="M47" i="20"/>
  <c r="E45" i="20"/>
  <c r="H45" i="20" s="1"/>
  <c r="J45" i="20" s="1"/>
  <c r="P47" i="20" l="1"/>
  <c r="I46" i="20"/>
  <c r="F46" i="20"/>
  <c r="G46" i="20" s="1"/>
  <c r="O48" i="20" l="1"/>
  <c r="D47" i="20"/>
  <c r="M48" i="20"/>
  <c r="E46" i="20"/>
  <c r="H46" i="20" s="1"/>
  <c r="J46" i="20" s="1"/>
  <c r="P48" i="20" l="1"/>
  <c r="I47" i="20"/>
  <c r="F47" i="20"/>
  <c r="G47" i="20" s="1"/>
  <c r="D48" i="20" l="1"/>
  <c r="O49" i="20"/>
  <c r="M49" i="20"/>
  <c r="E47" i="20"/>
  <c r="H47" i="20" s="1"/>
  <c r="J47" i="20" s="1"/>
  <c r="P49" i="20" l="1"/>
  <c r="I48" i="20"/>
  <c r="F48" i="20"/>
  <c r="G48" i="20" s="1"/>
  <c r="D49" i="20" l="1"/>
  <c r="O50" i="20"/>
  <c r="M50" i="20"/>
  <c r="E48" i="20"/>
  <c r="H48" i="20" s="1"/>
  <c r="J48" i="20" s="1"/>
  <c r="P50" i="20" l="1"/>
  <c r="I49" i="20"/>
  <c r="F49" i="20"/>
  <c r="G49" i="20" s="1"/>
  <c r="D50" i="20" l="1"/>
  <c r="O51" i="20"/>
  <c r="M51" i="20"/>
  <c r="E49" i="20"/>
  <c r="H49" i="20" s="1"/>
  <c r="J49" i="20" s="1"/>
  <c r="P51" i="20" l="1"/>
  <c r="F50" i="20"/>
  <c r="G50" i="20" s="1"/>
  <c r="I50" i="20"/>
  <c r="D51" i="20" l="1"/>
  <c r="M52" i="20"/>
  <c r="O52" i="20"/>
  <c r="E50" i="20"/>
  <c r="H50" i="20" s="1"/>
  <c r="J50" i="20" s="1"/>
  <c r="P52" i="20" l="1"/>
  <c r="I51" i="20"/>
  <c r="F51" i="20"/>
  <c r="G51" i="20" s="1"/>
  <c r="D52" i="20" l="1"/>
  <c r="O53" i="20"/>
  <c r="M53" i="20"/>
  <c r="E51" i="20"/>
  <c r="H51" i="20" s="1"/>
  <c r="J51" i="20" s="1"/>
  <c r="P53" i="20" l="1"/>
  <c r="I52" i="20"/>
  <c r="F52" i="20"/>
  <c r="G52" i="20" s="1"/>
  <c r="D53" i="20" l="1"/>
  <c r="M54" i="20"/>
  <c r="O54" i="20"/>
  <c r="E52" i="20"/>
  <c r="H52" i="20" s="1"/>
  <c r="J52" i="20" s="1"/>
  <c r="P54" i="20" l="1"/>
  <c r="I53" i="20"/>
  <c r="F53" i="20"/>
  <c r="G53" i="20" s="1"/>
  <c r="D54" i="20" l="1"/>
  <c r="O55" i="20"/>
  <c r="M55" i="20"/>
  <c r="E53" i="20"/>
  <c r="H53" i="20" s="1"/>
  <c r="P55" i="20" l="1"/>
  <c r="I54" i="20"/>
  <c r="F54" i="20"/>
  <c r="G54" i="20" s="1"/>
  <c r="D55" i="20" l="1"/>
  <c r="O56" i="20"/>
  <c r="M56" i="20"/>
  <c r="E54" i="20"/>
  <c r="H54" i="20" s="1"/>
  <c r="J54" i="20" s="1"/>
  <c r="P56" i="20" l="1"/>
  <c r="I55" i="20"/>
  <c r="F55" i="20"/>
  <c r="G55" i="20" s="1"/>
  <c r="D56" i="20" l="1"/>
  <c r="O57" i="20"/>
  <c r="M57" i="20"/>
  <c r="E55" i="20"/>
  <c r="H55" i="20" s="1"/>
  <c r="J55" i="20" s="1"/>
  <c r="P57" i="20" l="1"/>
  <c r="I56" i="20"/>
  <c r="F56" i="20"/>
  <c r="G56" i="20" s="1"/>
  <c r="E56" i="20" l="1"/>
  <c r="H56" i="20" s="1"/>
  <c r="J56" i="20" s="1"/>
  <c r="D57" i="20"/>
  <c r="O58" i="20"/>
  <c r="M58" i="20"/>
  <c r="P58" i="20" l="1"/>
  <c r="I57" i="20"/>
  <c r="F57" i="20"/>
  <c r="G57" i="20" s="1"/>
  <c r="D58" i="20" l="1"/>
  <c r="M59" i="20"/>
  <c r="O59" i="20"/>
  <c r="E57" i="20"/>
  <c r="H57" i="20" s="1"/>
  <c r="P59" i="20" l="1"/>
  <c r="I58" i="20"/>
  <c r="F58" i="20"/>
  <c r="G58" i="20" s="1"/>
  <c r="D59" i="20" l="1"/>
  <c r="O60" i="20"/>
  <c r="M60" i="20"/>
  <c r="E58" i="20"/>
  <c r="H58" i="20" s="1"/>
  <c r="P60" i="20" l="1"/>
  <c r="I59" i="20"/>
  <c r="F59" i="20"/>
  <c r="G59" i="20" s="1"/>
  <c r="D60" i="20" l="1"/>
  <c r="M61" i="20"/>
  <c r="O61" i="20"/>
  <c r="E59" i="20"/>
  <c r="H59" i="20" s="1"/>
  <c r="J59" i="20" s="1"/>
  <c r="P61" i="20" l="1"/>
  <c r="I60" i="20"/>
  <c r="F60" i="20"/>
  <c r="G60" i="20" s="1"/>
  <c r="D61" i="20" l="1"/>
  <c r="O62" i="20"/>
  <c r="M62" i="20"/>
  <c r="E60" i="20"/>
  <c r="H60" i="20" s="1"/>
  <c r="J60" i="20" s="1"/>
  <c r="P62" i="20" l="1"/>
  <c r="I61" i="20"/>
  <c r="F61" i="20"/>
  <c r="G61" i="20" s="1"/>
  <c r="D62" i="20" l="1"/>
  <c r="O63" i="20"/>
  <c r="M63" i="20"/>
  <c r="E61" i="20"/>
  <c r="H61" i="20" s="1"/>
  <c r="J61" i="20" s="1"/>
  <c r="P63" i="20" l="1"/>
  <c r="I62" i="20"/>
  <c r="F62" i="20"/>
  <c r="G62" i="20" s="1"/>
  <c r="D63" i="20" l="1"/>
  <c r="O64" i="20"/>
  <c r="M64" i="20"/>
  <c r="E62" i="20"/>
  <c r="H62" i="20" s="1"/>
  <c r="P64" i="20" l="1"/>
  <c r="I63" i="20"/>
  <c r="F63" i="20"/>
  <c r="G63" i="20" s="1"/>
  <c r="D64" i="20" l="1"/>
  <c r="O65" i="20"/>
  <c r="M65" i="20"/>
  <c r="E63" i="20"/>
  <c r="H63" i="20" s="1"/>
  <c r="P65" i="20" l="1"/>
  <c r="I64" i="20"/>
  <c r="F64" i="20"/>
  <c r="G64" i="20" s="1"/>
  <c r="O66" i="20" l="1"/>
  <c r="D65" i="20"/>
  <c r="M66" i="20"/>
  <c r="E64" i="20"/>
  <c r="H64" i="20" s="1"/>
  <c r="P66" i="20" l="1"/>
  <c r="I65" i="20"/>
  <c r="F65" i="20"/>
  <c r="G65" i="20" s="1"/>
  <c r="D66" i="20" l="1"/>
  <c r="M67" i="20"/>
  <c r="O67" i="20"/>
  <c r="E65" i="20"/>
  <c r="H65" i="20" s="1"/>
  <c r="P67" i="20" l="1"/>
  <c r="I66" i="20"/>
  <c r="F66" i="20"/>
  <c r="G66" i="20" s="1"/>
  <c r="D67" i="20" l="1"/>
  <c r="M68" i="20"/>
  <c r="P68" i="20" s="1"/>
  <c r="O68" i="20"/>
  <c r="E66" i="20"/>
  <c r="H66" i="20" s="1"/>
  <c r="J66" i="20" s="1"/>
  <c r="O69" i="20" l="1"/>
  <c r="D68" i="20"/>
  <c r="M69" i="20"/>
  <c r="P69" i="20" s="1"/>
  <c r="E67" i="20"/>
  <c r="I67" i="20"/>
  <c r="F67" i="20"/>
  <c r="G67" i="20" s="1"/>
  <c r="H67" i="20" l="1"/>
  <c r="J67" i="20" s="1"/>
  <c r="E68" i="20"/>
  <c r="I68" i="20"/>
  <c r="F68" i="20"/>
  <c r="G68" i="20" s="1"/>
  <c r="D69" i="20"/>
  <c r="O70" i="20"/>
  <c r="M70" i="20"/>
  <c r="P70" i="20" s="1"/>
  <c r="E69" i="20" s="1"/>
  <c r="D70" i="20" l="1"/>
  <c r="M71" i="20"/>
  <c r="P71" i="20" s="1"/>
  <c r="O71" i="20"/>
  <c r="I69" i="20"/>
  <c r="F69" i="20"/>
  <c r="G69" i="20" s="1"/>
  <c r="H68" i="20"/>
  <c r="I70" i="20" l="1"/>
  <c r="F70" i="20"/>
  <c r="G70" i="20" s="1"/>
  <c r="D71" i="20"/>
  <c r="O72" i="20"/>
  <c r="M72" i="20"/>
  <c r="E70" i="20"/>
  <c r="H69" i="20"/>
  <c r="H70" i="20" l="1"/>
  <c r="J70" i="20" s="1"/>
  <c r="I71" i="20"/>
  <c r="F71" i="20"/>
  <c r="G71" i="20" s="1"/>
  <c r="P72" i="20"/>
  <c r="D72" i="20" l="1"/>
  <c r="M73" i="20"/>
  <c r="O73" i="20"/>
  <c r="E71" i="20"/>
  <c r="H71" i="20" s="1"/>
  <c r="P73" i="20" l="1"/>
  <c r="J71" i="20"/>
  <c r="I72" i="20"/>
  <c r="F72" i="20"/>
  <c r="G72" i="20" s="1"/>
  <c r="D73" i="20" l="1"/>
  <c r="M74" i="20"/>
  <c r="O74" i="20"/>
  <c r="E72" i="20"/>
  <c r="H72" i="20" s="1"/>
  <c r="J72" i="20" s="1"/>
  <c r="P74" i="20" l="1"/>
  <c r="I73" i="20"/>
  <c r="F73" i="20"/>
  <c r="G73" i="20" s="1"/>
  <c r="M75" i="20" l="1"/>
  <c r="D74" i="20"/>
  <c r="O75" i="20"/>
  <c r="E73" i="20"/>
  <c r="H73" i="20" s="1"/>
  <c r="J73" i="20" s="1"/>
  <c r="I74" i="20" l="1"/>
  <c r="F74" i="20"/>
  <c r="G74" i="20" s="1"/>
  <c r="P75" i="20"/>
  <c r="D75" i="20" l="1"/>
  <c r="O76" i="20"/>
  <c r="M76" i="20"/>
  <c r="E74" i="20"/>
  <c r="H74" i="20" s="1"/>
  <c r="J74" i="20" s="1"/>
  <c r="P76" i="20" l="1"/>
  <c r="I75" i="20"/>
  <c r="F75" i="20"/>
  <c r="G75" i="20" s="1"/>
  <c r="D76" i="20" l="1"/>
  <c r="M77" i="20"/>
  <c r="O77" i="20"/>
  <c r="E75" i="20"/>
  <c r="H75" i="20" s="1"/>
  <c r="J75" i="20" s="1"/>
  <c r="P77" i="20" l="1"/>
  <c r="I76" i="20"/>
  <c r="F76" i="20"/>
  <c r="G76" i="20" s="1"/>
  <c r="D77" i="20" l="1"/>
  <c r="M78" i="20"/>
  <c r="O78" i="20"/>
  <c r="E76" i="20"/>
  <c r="H76" i="20" s="1"/>
  <c r="J76" i="20" s="1"/>
  <c r="P78" i="20" l="1"/>
  <c r="I77" i="20"/>
  <c r="F77" i="20"/>
  <c r="G77" i="20" s="1"/>
  <c r="M79" i="20" l="1"/>
  <c r="D78" i="20"/>
  <c r="O79" i="20"/>
  <c r="E77" i="20"/>
  <c r="H77" i="20" s="1"/>
  <c r="J77" i="20" s="1"/>
  <c r="I78" i="20" l="1"/>
  <c r="F78" i="20"/>
  <c r="G78" i="20" s="1"/>
  <c r="P79" i="20"/>
  <c r="M80" i="20" l="1"/>
  <c r="D79" i="20"/>
  <c r="O80" i="20"/>
  <c r="E78" i="20"/>
  <c r="H78" i="20" s="1"/>
  <c r="P80" i="20" l="1"/>
  <c r="D80" i="20"/>
  <c r="O81" i="20"/>
  <c r="M81" i="20"/>
  <c r="E79" i="20"/>
  <c r="I79" i="20"/>
  <c r="F79" i="20"/>
  <c r="G79" i="20" s="1"/>
  <c r="H79" i="20" l="1"/>
  <c r="J79" i="20" s="1"/>
  <c r="I80" i="20"/>
  <c r="F80" i="20"/>
  <c r="G80" i="20" s="1"/>
  <c r="P81" i="20"/>
  <c r="O82" i="20" l="1"/>
  <c r="D81" i="20"/>
  <c r="M82" i="20"/>
  <c r="P82" i="20" s="1"/>
  <c r="E80" i="20"/>
  <c r="H80" i="20" s="1"/>
  <c r="J80" i="20" s="1"/>
  <c r="D82" i="20" l="1"/>
  <c r="M83" i="20"/>
  <c r="O83" i="20"/>
  <c r="E81" i="20"/>
  <c r="I81" i="20"/>
  <c r="F81" i="20"/>
  <c r="G81" i="20" s="1"/>
  <c r="P83" i="20" l="1"/>
  <c r="I82" i="20"/>
  <c r="F82" i="20"/>
  <c r="G82" i="20" s="1"/>
  <c r="H81" i="20"/>
  <c r="J81" i="20" s="1"/>
  <c r="E82" i="20" l="1"/>
  <c r="H82" i="20" s="1"/>
  <c r="J82" i="20" s="1"/>
  <c r="D83" i="20"/>
  <c r="O84" i="20"/>
  <c r="M84" i="20"/>
  <c r="P84" i="20" l="1"/>
  <c r="I83" i="20"/>
  <c r="F83" i="20"/>
  <c r="G83" i="20" s="1"/>
  <c r="D84" i="20" l="1"/>
  <c r="O85" i="20"/>
  <c r="M85" i="20"/>
  <c r="P85" i="20" s="1"/>
  <c r="E83" i="20"/>
  <c r="H83" i="20" s="1"/>
  <c r="J83" i="20" s="1"/>
  <c r="D85" i="20" l="1"/>
  <c r="O86" i="20"/>
  <c r="M86" i="20"/>
  <c r="P86" i="20" s="1"/>
  <c r="E84" i="20"/>
  <c r="I84" i="20"/>
  <c r="F84" i="20"/>
  <c r="G84" i="20" s="1"/>
  <c r="D86" i="20" l="1"/>
  <c r="O87" i="20"/>
  <c r="M87" i="20"/>
  <c r="P87" i="20" s="1"/>
  <c r="H84" i="20"/>
  <c r="J84" i="20" s="1"/>
  <c r="E85" i="20"/>
  <c r="I85" i="20"/>
  <c r="F85" i="20"/>
  <c r="G85" i="20" s="1"/>
  <c r="H85" i="20" l="1"/>
  <c r="D87" i="20"/>
  <c r="M88" i="20"/>
  <c r="P88" i="20" s="1"/>
  <c r="O88" i="20"/>
  <c r="E86" i="20"/>
  <c r="I86" i="20"/>
  <c r="F86" i="20"/>
  <c r="G86" i="20" s="1"/>
  <c r="D88" i="20" l="1"/>
  <c r="O89" i="20"/>
  <c r="M89" i="20"/>
  <c r="P89" i="20" s="1"/>
  <c r="E87" i="20"/>
  <c r="I87" i="20"/>
  <c r="F87" i="20"/>
  <c r="G87" i="20" s="1"/>
  <c r="H86" i="20"/>
  <c r="J86" i="20" s="1"/>
  <c r="H87" i="20" l="1"/>
  <c r="J87" i="20" s="1"/>
  <c r="D89" i="20"/>
  <c r="O90" i="20"/>
  <c r="M90" i="20"/>
  <c r="P90" i="20" s="1"/>
  <c r="E88" i="20"/>
  <c r="I88" i="20"/>
  <c r="F88" i="20"/>
  <c r="G88" i="20" s="1"/>
  <c r="E89" i="20" l="1"/>
  <c r="H88" i="20"/>
  <c r="J88" i="20" s="1"/>
  <c r="I89" i="20"/>
  <c r="F89" i="20"/>
  <c r="G89" i="20" s="1"/>
  <c r="D90" i="20"/>
  <c r="O91" i="20"/>
  <c r="M91" i="20"/>
  <c r="P91" i="20" s="1"/>
  <c r="D91" i="20" l="1"/>
  <c r="O92" i="20"/>
  <c r="M92" i="20"/>
  <c r="P92" i="20" s="1"/>
  <c r="E90" i="20"/>
  <c r="I90" i="20"/>
  <c r="F90" i="20"/>
  <c r="G90" i="20" s="1"/>
  <c r="H89" i="20"/>
  <c r="J89" i="20" s="1"/>
  <c r="H90" i="20" l="1"/>
  <c r="M93" i="20"/>
  <c r="D92" i="20"/>
  <c r="O93" i="20"/>
  <c r="E91" i="20"/>
  <c r="I91" i="20"/>
  <c r="F91" i="20"/>
  <c r="G91" i="20" s="1"/>
  <c r="P93" i="20" l="1"/>
  <c r="I92" i="20"/>
  <c r="F92" i="20"/>
  <c r="G92" i="20" s="1"/>
  <c r="H91" i="20"/>
  <c r="J91" i="20" s="1"/>
  <c r="D93" i="20" l="1"/>
  <c r="O94" i="20"/>
  <c r="M94" i="20"/>
  <c r="E92" i="20"/>
  <c r="H92" i="20" s="1"/>
  <c r="P94" i="20" l="1"/>
  <c r="I93" i="20"/>
  <c r="F93" i="20"/>
  <c r="G93" i="20" s="1"/>
  <c r="D94" i="20" l="1"/>
  <c r="M95" i="20"/>
  <c r="O95" i="20"/>
  <c r="E93" i="20"/>
  <c r="H93" i="20" s="1"/>
  <c r="P95" i="20" l="1"/>
  <c r="I94" i="20"/>
  <c r="F94" i="20"/>
  <c r="G94" i="20" s="1"/>
  <c r="D95" i="20" l="1"/>
  <c r="O96" i="20"/>
  <c r="M96" i="20"/>
  <c r="P96" i="20" s="1"/>
  <c r="E94" i="20"/>
  <c r="H94" i="20" s="1"/>
  <c r="J94" i="20" s="1"/>
  <c r="O97" i="20" l="1"/>
  <c r="D96" i="20"/>
  <c r="M97" i="20"/>
  <c r="P97" i="20" s="1"/>
  <c r="E95" i="20"/>
  <c r="I95" i="20"/>
  <c r="F95" i="20"/>
  <c r="G95" i="20" s="1"/>
  <c r="I96" i="20" l="1"/>
  <c r="F96" i="20"/>
  <c r="G96" i="20" s="1"/>
  <c r="H95" i="20"/>
  <c r="J95" i="20" s="1"/>
  <c r="D97" i="20"/>
  <c r="M98" i="20"/>
  <c r="O98" i="20"/>
  <c r="E96" i="20"/>
  <c r="H96" i="20" l="1"/>
  <c r="P98" i="20"/>
  <c r="I97" i="20"/>
  <c r="F97" i="20"/>
  <c r="G97" i="20" s="1"/>
  <c r="E97" i="20" l="1"/>
  <c r="H97" i="20" s="1"/>
  <c r="J97" i="20" s="1"/>
  <c r="D98" i="20"/>
  <c r="M99" i="20"/>
  <c r="P99" i="20" s="1"/>
  <c r="O99" i="20"/>
  <c r="D99" i="20" l="1"/>
  <c r="M100" i="20"/>
  <c r="O100" i="20"/>
  <c r="I98" i="20"/>
  <c r="F98" i="20"/>
  <c r="G98" i="20" s="1"/>
  <c r="P100" i="20" l="1"/>
  <c r="I99" i="20"/>
  <c r="F99" i="20"/>
  <c r="G99" i="20" s="1"/>
  <c r="E98" i="20" l="1"/>
  <c r="H98" i="20" s="1"/>
  <c r="J98" i="20" s="1"/>
  <c r="O101" i="20"/>
  <c r="M101" i="20"/>
  <c r="P101" i="20" s="1"/>
  <c r="E99" i="20"/>
  <c r="H99" i="20" s="1"/>
  <c r="J99" i="20" s="1"/>
  <c r="D101" i="20" l="1"/>
  <c r="M102" i="20"/>
  <c r="O102" i="20"/>
  <c r="E100" i="20"/>
  <c r="P102" i="20" l="1"/>
  <c r="I101" i="20"/>
  <c r="D100" i="20" l="1"/>
  <c r="D102" i="20"/>
  <c r="M103" i="20"/>
  <c r="P103" i="20" s="1"/>
  <c r="O103" i="20"/>
  <c r="E101" i="20"/>
  <c r="D103" i="20" l="1"/>
  <c r="O104" i="20"/>
  <c r="M104" i="20"/>
  <c r="P104" i="20" s="1"/>
  <c r="E102" i="20"/>
  <c r="I102" i="20"/>
  <c r="F102" i="20"/>
  <c r="G102" i="20" s="1"/>
  <c r="I100" i="20"/>
  <c r="F100" i="20"/>
  <c r="H100" i="20" s="1"/>
  <c r="F101" i="20"/>
  <c r="G101" i="20" s="1"/>
  <c r="G100" i="20" l="1"/>
  <c r="E103" i="20"/>
  <c r="I103" i="20"/>
  <c r="F103" i="20"/>
  <c r="G103" i="20" s="1"/>
  <c r="H102" i="20"/>
  <c r="H101" i="20"/>
  <c r="J101" i="20" s="1"/>
  <c r="D104" i="20"/>
  <c r="M105" i="20"/>
  <c r="P105" i="20" s="1"/>
  <c r="O105" i="20"/>
  <c r="J102" i="20" l="1"/>
  <c r="E104" i="20"/>
  <c r="I104" i="20"/>
  <c r="F104" i="20"/>
  <c r="G104" i="20" s="1"/>
  <c r="H103" i="20"/>
  <c r="J103" i="20" s="1"/>
  <c r="D105" i="20"/>
  <c r="O106" i="20"/>
  <c r="M106" i="20"/>
  <c r="P106" i="20" s="1"/>
  <c r="E105" i="20" l="1"/>
  <c r="I105" i="20"/>
  <c r="F105" i="20"/>
  <c r="G105" i="20" s="1"/>
  <c r="H104" i="20"/>
  <c r="J104" i="20" s="1"/>
  <c r="D106" i="20"/>
  <c r="O107" i="20"/>
  <c r="M107" i="20"/>
  <c r="P107" i="20" s="1"/>
  <c r="E106" i="20" s="1"/>
  <c r="D107" i="20" l="1"/>
  <c r="M108" i="20"/>
  <c r="P108" i="20" s="1"/>
  <c r="O108" i="20"/>
  <c r="I106" i="20"/>
  <c r="F106" i="20"/>
  <c r="G106" i="20" s="1"/>
  <c r="H105" i="20"/>
  <c r="J105" i="20" s="1"/>
  <c r="O109" i="20" l="1"/>
  <c r="D108" i="20"/>
  <c r="M109" i="20"/>
  <c r="P109" i="20" s="1"/>
  <c r="E107" i="20"/>
  <c r="I107" i="20"/>
  <c r="F107" i="20"/>
  <c r="G107" i="20" s="1"/>
  <c r="H106" i="20"/>
  <c r="J106" i="20" s="1"/>
  <c r="H107" i="20" l="1"/>
  <c r="J107" i="20" s="1"/>
  <c r="M110" i="20"/>
  <c r="D109" i="20"/>
  <c r="O110" i="20"/>
  <c r="P110" i="20" s="1"/>
  <c r="E108" i="20"/>
  <c r="I108" i="20"/>
  <c r="F108" i="20"/>
  <c r="G108" i="20" s="1"/>
  <c r="H108" i="20" l="1"/>
  <c r="I109" i="20"/>
  <c r="F109" i="20"/>
  <c r="G109" i="20" s="1"/>
  <c r="D110" i="20"/>
  <c r="M111" i="20"/>
  <c r="P111" i="20" s="1"/>
  <c r="O111" i="20"/>
  <c r="E109" i="20"/>
  <c r="H109" i="20" l="1"/>
  <c r="J109" i="20" s="1"/>
  <c r="D111" i="20"/>
  <c r="O112" i="20"/>
  <c r="M112" i="20"/>
  <c r="P112" i="20" s="1"/>
  <c r="E110" i="20"/>
  <c r="I110" i="20"/>
  <c r="F110" i="20"/>
  <c r="G110" i="20" s="1"/>
  <c r="E111" i="20" l="1"/>
  <c r="I111" i="20"/>
  <c r="F111" i="20"/>
  <c r="G111" i="20" s="1"/>
  <c r="H110" i="20"/>
  <c r="J110" i="20" s="1"/>
  <c r="D112" i="20"/>
  <c r="M113" i="20"/>
  <c r="P113" i="20" s="1"/>
  <c r="O113" i="20"/>
  <c r="D113" i="20" l="1"/>
  <c r="O114" i="20"/>
  <c r="M114" i="20"/>
  <c r="P114" i="20" s="1"/>
  <c r="E112" i="20"/>
  <c r="I112" i="20"/>
  <c r="F112" i="20"/>
  <c r="G112" i="20" s="1"/>
  <c r="H111" i="20"/>
  <c r="J111" i="20" s="1"/>
  <c r="H112" i="20" l="1"/>
  <c r="J112" i="20" s="1"/>
  <c r="D114" i="20"/>
  <c r="O115" i="20"/>
  <c r="M115" i="20"/>
  <c r="P115" i="20" s="1"/>
  <c r="E113" i="20"/>
  <c r="I113" i="20"/>
  <c r="F113" i="20"/>
  <c r="G113" i="20" s="1"/>
  <c r="D115" i="20" l="1"/>
  <c r="M116" i="20"/>
  <c r="P116" i="20" s="1"/>
  <c r="O116" i="20"/>
  <c r="E114" i="20"/>
  <c r="I114" i="20"/>
  <c r="F114" i="20"/>
  <c r="G114" i="20" s="1"/>
  <c r="H113" i="20"/>
  <c r="J113" i="20" s="1"/>
  <c r="D116" i="20" l="1"/>
  <c r="O117" i="20"/>
  <c r="M117" i="20"/>
  <c r="P117" i="20" s="1"/>
  <c r="E115" i="20"/>
  <c r="I115" i="20"/>
  <c r="F115" i="20"/>
  <c r="G115" i="20" s="1"/>
  <c r="H114" i="20"/>
  <c r="J114" i="20" s="1"/>
  <c r="H115" i="20" l="1"/>
  <c r="J115" i="20" s="1"/>
  <c r="E116" i="20"/>
  <c r="D117" i="20"/>
  <c r="M118" i="20"/>
  <c r="P118" i="20" s="1"/>
  <c r="O118" i="20"/>
  <c r="I116" i="20"/>
  <c r="F116" i="20"/>
  <c r="G116" i="20" s="1"/>
  <c r="I117" i="20" l="1"/>
  <c r="F117" i="20"/>
  <c r="G117" i="20" s="1"/>
  <c r="H116" i="20"/>
  <c r="J116" i="20" s="1"/>
  <c r="D118" i="20"/>
  <c r="M119" i="20"/>
  <c r="P119" i="20" s="1"/>
  <c r="O119" i="20"/>
  <c r="E117" i="20"/>
  <c r="H117" i="20" l="1"/>
  <c r="J117" i="20" s="1"/>
  <c r="D119" i="20"/>
  <c r="M120" i="20"/>
  <c r="P120" i="20" s="1"/>
  <c r="O120" i="20"/>
  <c r="E118" i="20"/>
  <c r="I118" i="20"/>
  <c r="F118" i="20"/>
  <c r="G118" i="20" s="1"/>
  <c r="E119" i="20" l="1"/>
  <c r="D120" i="20"/>
  <c r="M121" i="20"/>
  <c r="O121" i="20"/>
  <c r="I119" i="20"/>
  <c r="F119" i="20"/>
  <c r="G119" i="20" s="1"/>
  <c r="H118" i="20"/>
  <c r="J118" i="20" s="1"/>
  <c r="P121" i="20" l="1"/>
  <c r="I120" i="20"/>
  <c r="F120" i="20"/>
  <c r="G120" i="20" s="1"/>
  <c r="H119" i="20"/>
  <c r="D121" i="20" l="1"/>
  <c r="M122" i="20"/>
  <c r="P122" i="20" s="1"/>
  <c r="O122" i="20"/>
  <c r="E120" i="20"/>
  <c r="H120" i="20" s="1"/>
  <c r="J120" i="20" s="1"/>
  <c r="D122" i="20" l="1"/>
  <c r="M123" i="20"/>
  <c r="P123" i="20" s="1"/>
  <c r="O123" i="20"/>
  <c r="E121" i="20"/>
  <c r="I121" i="20"/>
  <c r="F121" i="20"/>
  <c r="G121" i="20" s="1"/>
  <c r="H121" i="20" l="1"/>
  <c r="J121" i="20" s="1"/>
  <c r="D123" i="20"/>
  <c r="O124" i="20"/>
  <c r="M124" i="20"/>
  <c r="E122" i="20"/>
  <c r="I122" i="20"/>
  <c r="F122" i="20"/>
  <c r="G122" i="20" s="1"/>
  <c r="H122" i="20" l="1"/>
  <c r="P124" i="20"/>
  <c r="I123" i="20"/>
  <c r="F123" i="20"/>
  <c r="G123" i="20" s="1"/>
  <c r="D124" i="20" l="1"/>
  <c r="O125" i="20"/>
  <c r="M125" i="20"/>
  <c r="P125" i="20" s="1"/>
  <c r="E123" i="20"/>
  <c r="H123" i="20" s="1"/>
  <c r="D125" i="20" l="1"/>
  <c r="O126" i="20"/>
  <c r="M126" i="20"/>
  <c r="P126" i="20" s="1"/>
  <c r="E124" i="20"/>
  <c r="I124" i="20"/>
  <c r="F124" i="20"/>
  <c r="G124" i="20" s="1"/>
  <c r="M127" i="20" l="1"/>
  <c r="D126" i="20"/>
  <c r="O127" i="20"/>
  <c r="E125" i="20"/>
  <c r="I125" i="20"/>
  <c r="F125" i="20"/>
  <c r="G125" i="20" s="1"/>
  <c r="H124" i="20"/>
  <c r="J124" i="20" s="1"/>
  <c r="P127" i="20" l="1"/>
  <c r="E126" i="20" s="1"/>
  <c r="H125" i="20"/>
  <c r="D127" i="20"/>
  <c r="M128" i="20"/>
  <c r="P128" i="20" s="1"/>
  <c r="O128" i="20"/>
  <c r="I126" i="20"/>
  <c r="F126" i="20"/>
  <c r="G126" i="20" s="1"/>
  <c r="D128" i="20" l="1"/>
  <c r="M129" i="20"/>
  <c r="P129" i="20" s="1"/>
  <c r="O129" i="20"/>
  <c r="E127" i="20"/>
  <c r="I127" i="20"/>
  <c r="F127" i="20"/>
  <c r="G127" i="20" s="1"/>
  <c r="H126" i="20"/>
  <c r="J126" i="20" s="1"/>
  <c r="H127" i="20" l="1"/>
  <c r="D129" i="20"/>
  <c r="M130" i="20"/>
  <c r="O130" i="20"/>
  <c r="E128" i="20"/>
  <c r="I128" i="20"/>
  <c r="F128" i="20"/>
  <c r="G128" i="20" s="1"/>
  <c r="I129" i="20" l="1"/>
  <c r="F129" i="20"/>
  <c r="G129" i="20" s="1"/>
  <c r="H128" i="20"/>
  <c r="J128" i="20" s="1"/>
  <c r="P130" i="20"/>
  <c r="D130" i="20" l="1"/>
  <c r="M131" i="20"/>
  <c r="P131" i="20" s="1"/>
  <c r="O131" i="20"/>
  <c r="E129" i="20"/>
  <c r="H129" i="20" s="1"/>
  <c r="J129" i="20" s="1"/>
  <c r="D131" i="20" l="1"/>
  <c r="O132" i="20"/>
  <c r="M132" i="20"/>
  <c r="P132" i="20" s="1"/>
  <c r="E130" i="20"/>
  <c r="I130" i="20"/>
  <c r="F130" i="20"/>
  <c r="G130" i="20" s="1"/>
  <c r="E131" i="20" l="1"/>
  <c r="I131" i="20"/>
  <c r="F131" i="20"/>
  <c r="G131" i="20" s="1"/>
  <c r="H130" i="20"/>
  <c r="J130" i="20" s="1"/>
  <c r="D132" i="20"/>
  <c r="O133" i="20"/>
  <c r="M133" i="20"/>
  <c r="P133" i="20" l="1"/>
  <c r="I132" i="20"/>
  <c r="F132" i="20"/>
  <c r="G132" i="20" s="1"/>
  <c r="H131" i="20"/>
  <c r="J131" i="20" s="1"/>
  <c r="D133" i="20" l="1"/>
  <c r="M134" i="20"/>
  <c r="P134" i="20" s="1"/>
  <c r="O134" i="20"/>
  <c r="E132" i="20"/>
  <c r="H132" i="20" s="1"/>
  <c r="J132" i="20" s="1"/>
  <c r="D134" i="20" l="1"/>
  <c r="O135" i="20"/>
  <c r="M135" i="20"/>
  <c r="E133" i="20"/>
  <c r="I133" i="20"/>
  <c r="F133" i="20"/>
  <c r="G133" i="20" s="1"/>
  <c r="P135" i="20" l="1"/>
  <c r="H133" i="20"/>
  <c r="I134" i="20"/>
  <c r="F134" i="20"/>
  <c r="G134" i="20" s="1"/>
  <c r="D135" i="20" l="1"/>
  <c r="M136" i="20"/>
  <c r="O136" i="20"/>
  <c r="E134" i="20"/>
  <c r="H134" i="20" s="1"/>
  <c r="J134" i="20" s="1"/>
  <c r="P136" i="20" l="1"/>
  <c r="I135" i="20"/>
  <c r="F135" i="20"/>
  <c r="G135" i="20" s="1"/>
  <c r="E135" i="20" l="1"/>
  <c r="H135" i="20" s="1"/>
  <c r="J135" i="20" s="1"/>
  <c r="D136" i="20"/>
  <c r="M137" i="20"/>
  <c r="P137" i="20" s="1"/>
  <c r="O137" i="20"/>
  <c r="O138" i="20" l="1"/>
  <c r="D137" i="20"/>
  <c r="M138" i="20"/>
  <c r="F137" i="20"/>
  <c r="G137" i="20" s="1"/>
  <c r="I136" i="20"/>
  <c r="F136" i="20"/>
  <c r="G136" i="20" s="1"/>
  <c r="E136" i="20"/>
  <c r="H136" i="20" l="1"/>
  <c r="P138" i="20"/>
  <c r="I137" i="20"/>
  <c r="D138" i="20" l="1"/>
  <c r="M139" i="20"/>
  <c r="P139" i="20" s="1"/>
  <c r="O139" i="20"/>
  <c r="E137" i="20"/>
  <c r="H137" i="20" s="1"/>
  <c r="J137" i="20" s="1"/>
  <c r="D139" i="20" l="1"/>
  <c r="M140" i="20"/>
  <c r="P140" i="20" s="1"/>
  <c r="O140" i="20"/>
  <c r="E138" i="20"/>
  <c r="I138" i="20"/>
  <c r="F138" i="20"/>
  <c r="G138" i="20" s="1"/>
  <c r="I139" i="20" l="1"/>
  <c r="F139" i="20"/>
  <c r="G139" i="20" s="1"/>
  <c r="H138" i="20"/>
  <c r="J138" i="20" s="1"/>
  <c r="D140" i="20"/>
  <c r="O141" i="20"/>
  <c r="M141" i="20"/>
  <c r="P141" i="20" s="1"/>
  <c r="E139" i="20"/>
  <c r="H139" i="20" l="1"/>
  <c r="J139" i="20" s="1"/>
  <c r="M142" i="20"/>
  <c r="D141" i="20"/>
  <c r="O142" i="20"/>
  <c r="E140" i="20"/>
  <c r="I140" i="20"/>
  <c r="F140" i="20"/>
  <c r="G140" i="20" s="1"/>
  <c r="H140" i="20" l="1"/>
  <c r="J140" i="20" s="1"/>
  <c r="I141" i="20"/>
  <c r="F141" i="20"/>
  <c r="G141" i="20" s="1"/>
  <c r="P142" i="20"/>
  <c r="O143" i="20" l="1"/>
  <c r="D142" i="20"/>
  <c r="M143" i="20"/>
  <c r="P143" i="20" s="1"/>
  <c r="E141" i="20"/>
  <c r="H141" i="20" s="1"/>
  <c r="J141" i="20" s="1"/>
  <c r="D143" i="20" l="1"/>
  <c r="O144" i="20"/>
  <c r="M144" i="20"/>
  <c r="P144" i="20" s="1"/>
  <c r="E142" i="20"/>
  <c r="I142" i="20"/>
  <c r="F142" i="20"/>
  <c r="G142" i="20" s="1"/>
  <c r="H142" i="20" l="1"/>
  <c r="J142" i="20" s="1"/>
  <c r="E143" i="20"/>
  <c r="I143" i="20"/>
  <c r="F143" i="20"/>
  <c r="G143" i="20" s="1"/>
  <c r="D144" i="20"/>
  <c r="O145" i="20"/>
  <c r="M145" i="20"/>
  <c r="P145" i="20" l="1"/>
  <c r="H143" i="20"/>
  <c r="J143" i="20" s="1"/>
  <c r="I144" i="20"/>
  <c r="F144" i="20"/>
  <c r="G144" i="20" s="1"/>
  <c r="D145" i="20" l="1"/>
  <c r="O146" i="20"/>
  <c r="M146" i="20"/>
  <c r="P146" i="20" s="1"/>
  <c r="E144" i="20"/>
  <c r="H144" i="20" s="1"/>
  <c r="D146" i="20" l="1"/>
  <c r="M147" i="20"/>
  <c r="O147" i="20"/>
  <c r="E145" i="20"/>
  <c r="I145" i="20"/>
  <c r="F145" i="20"/>
  <c r="G145" i="20" s="1"/>
  <c r="P147" i="20" l="1"/>
  <c r="H145" i="20"/>
  <c r="J145" i="20" s="1"/>
  <c r="I146" i="20"/>
  <c r="F146" i="20"/>
  <c r="G146" i="20" s="1"/>
  <c r="D147" i="20" l="1"/>
  <c r="O148" i="20"/>
  <c r="M148" i="20"/>
  <c r="P148" i="20" s="1"/>
  <c r="E146" i="20"/>
  <c r="H146" i="20" s="1"/>
  <c r="J146" i="20" s="1"/>
  <c r="D148" i="20" l="1"/>
  <c r="O149" i="20"/>
  <c r="M149" i="20"/>
  <c r="E147" i="20"/>
  <c r="I147" i="20"/>
  <c r="F147" i="20"/>
  <c r="G147" i="20" s="1"/>
  <c r="H147" i="20" l="1"/>
  <c r="J147" i="20" s="1"/>
  <c r="I148" i="20"/>
  <c r="F148" i="20"/>
  <c r="G148" i="20" s="1"/>
  <c r="P149" i="20"/>
  <c r="M150" i="20" l="1"/>
  <c r="P150" i="20" s="1"/>
  <c r="D149" i="20"/>
  <c r="O150" i="20"/>
  <c r="E148" i="20"/>
  <c r="H148" i="20" s="1"/>
  <c r="J148" i="20" s="1"/>
  <c r="E149" i="20" l="1"/>
  <c r="I149" i="20"/>
  <c r="F149" i="20"/>
  <c r="G149" i="20" s="1"/>
  <c r="D150" i="20"/>
  <c r="M151" i="20"/>
  <c r="P151" i="20" s="1"/>
  <c r="O151" i="20"/>
  <c r="H149" i="20" l="1"/>
  <c r="J149" i="20" s="1"/>
  <c r="D151" i="20"/>
  <c r="M152" i="20"/>
  <c r="O152" i="20"/>
  <c r="E150" i="20"/>
  <c r="I150" i="20"/>
  <c r="F150" i="20"/>
  <c r="G150" i="20" s="1"/>
  <c r="P152" i="20" l="1"/>
  <c r="I151" i="20"/>
  <c r="F151" i="20"/>
  <c r="G151" i="20" s="1"/>
  <c r="H150" i="20"/>
  <c r="J150" i="20" s="1"/>
  <c r="M153" i="20" l="1"/>
  <c r="D152" i="20"/>
  <c r="O153" i="20"/>
  <c r="E151" i="20"/>
  <c r="H151" i="20" s="1"/>
  <c r="J151" i="20" s="1"/>
  <c r="I152" i="20" l="1"/>
  <c r="F152" i="20"/>
  <c r="G152" i="20" s="1"/>
  <c r="P153" i="20"/>
  <c r="D153" i="20" l="1"/>
  <c r="O154" i="20"/>
  <c r="M154" i="20"/>
  <c r="P154" i="20" s="1"/>
  <c r="E152" i="20"/>
  <c r="H152" i="20" s="1"/>
  <c r="J152" i="20" s="1"/>
  <c r="D154" i="20" l="1"/>
  <c r="M155" i="20"/>
  <c r="O155" i="20"/>
  <c r="E153" i="20"/>
  <c r="I153" i="20"/>
  <c r="F153" i="20"/>
  <c r="G153" i="20" s="1"/>
  <c r="H153" i="20" l="1"/>
  <c r="J153" i="20" s="1"/>
  <c r="P155" i="20"/>
  <c r="I154" i="20"/>
  <c r="F154" i="20"/>
  <c r="G154" i="20" s="1"/>
  <c r="M156" i="20" l="1"/>
  <c r="D155" i="20"/>
  <c r="O156" i="20"/>
  <c r="E154" i="20"/>
  <c r="H154" i="20" s="1"/>
  <c r="I155" i="20" l="1"/>
  <c r="F155" i="20"/>
  <c r="G155" i="20" s="1"/>
  <c r="P156" i="20"/>
  <c r="D156" i="20" l="1"/>
  <c r="O157" i="20"/>
  <c r="M157" i="20"/>
  <c r="P157" i="20" s="1"/>
  <c r="E155" i="20"/>
  <c r="H155" i="20" s="1"/>
  <c r="J155" i="20" s="1"/>
  <c r="D157" i="20" l="1"/>
  <c r="M158" i="20"/>
  <c r="O158" i="20"/>
  <c r="E156" i="20"/>
  <c r="I156" i="20"/>
  <c r="F156" i="20"/>
  <c r="G156" i="20" s="1"/>
  <c r="I157" i="20" l="1"/>
  <c r="F157" i="20"/>
  <c r="G157" i="20" s="1"/>
  <c r="H156" i="20"/>
  <c r="P158" i="20"/>
  <c r="D158" i="20" l="1"/>
  <c r="M159" i="20"/>
  <c r="P159" i="20" s="1"/>
  <c r="O159" i="20"/>
  <c r="E157" i="20"/>
  <c r="H157" i="20" s="1"/>
  <c r="J157" i="20" s="1"/>
  <c r="D159" i="20" l="1"/>
  <c r="O160" i="20"/>
  <c r="M160" i="20"/>
  <c r="P160" i="20" s="1"/>
  <c r="E158" i="20"/>
  <c r="I158" i="20"/>
  <c r="F158" i="20"/>
  <c r="G158" i="20" s="1"/>
  <c r="D160" i="20" l="1"/>
  <c r="M161" i="20"/>
  <c r="P161" i="20" s="1"/>
  <c r="O161" i="20"/>
  <c r="H158" i="20"/>
  <c r="J158" i="20" s="1"/>
  <c r="E159" i="20"/>
  <c r="I159" i="20"/>
  <c r="F159" i="20"/>
  <c r="G159" i="20" s="1"/>
  <c r="D161" i="20" l="1"/>
  <c r="M162" i="20"/>
  <c r="O162" i="20"/>
  <c r="E160" i="20"/>
  <c r="H159" i="20"/>
  <c r="J159" i="20" s="1"/>
  <c r="I160" i="20"/>
  <c r="F160" i="20"/>
  <c r="G160" i="20" s="1"/>
  <c r="H160" i="20" l="1"/>
  <c r="J160" i="20" s="1"/>
  <c r="P162" i="20"/>
  <c r="I161" i="20"/>
  <c r="F161" i="20"/>
  <c r="G161" i="20" s="1"/>
  <c r="D162" i="20" l="1"/>
  <c r="M163" i="20"/>
  <c r="P163" i="20" s="1"/>
  <c r="O163" i="20"/>
  <c r="E161" i="20"/>
  <c r="H161" i="20" s="1"/>
  <c r="J161" i="20" s="1"/>
  <c r="D163" i="20" l="1"/>
  <c r="M164" i="20"/>
  <c r="O164" i="20"/>
  <c r="E162" i="20"/>
  <c r="I162" i="20"/>
  <c r="F162" i="20"/>
  <c r="G162" i="20" s="1"/>
  <c r="P164" i="20" l="1"/>
  <c r="I163" i="20"/>
  <c r="F163" i="20"/>
  <c r="G163" i="20" s="1"/>
  <c r="H162" i="20"/>
  <c r="J162" i="20" s="1"/>
  <c r="D164" i="20" l="1"/>
  <c r="O165" i="20"/>
  <c r="M165" i="20"/>
  <c r="P165" i="20" s="1"/>
  <c r="E163" i="20"/>
  <c r="H163" i="20" s="1"/>
  <c r="J163" i="20" s="1"/>
  <c r="M166" i="20" l="1"/>
  <c r="P166" i="20" s="1"/>
  <c r="D165" i="20"/>
  <c r="O166" i="20"/>
  <c r="E164" i="20"/>
  <c r="I164" i="20"/>
  <c r="F164" i="20"/>
  <c r="G164" i="20" s="1"/>
  <c r="H164" i="20" l="1"/>
  <c r="J164" i="20" s="1"/>
  <c r="I165" i="20"/>
  <c r="F165" i="20"/>
  <c r="G165" i="20" s="1"/>
  <c r="E165" i="20"/>
  <c r="D166" i="20"/>
  <c r="M167" i="20"/>
  <c r="O167" i="20"/>
  <c r="P167" i="20" l="1"/>
  <c r="I166" i="20"/>
  <c r="F166" i="20"/>
  <c r="G166" i="20" s="1"/>
  <c r="H165" i="20"/>
  <c r="J165" i="20" s="1"/>
  <c r="D167" i="20" l="1"/>
  <c r="M168" i="20"/>
  <c r="P168" i="20" s="1"/>
  <c r="O168" i="20"/>
  <c r="E166" i="20"/>
  <c r="H166" i="20" s="1"/>
  <c r="J166" i="20" s="1"/>
  <c r="D168" i="20" l="1"/>
  <c r="O169" i="20"/>
  <c r="M169" i="20"/>
  <c r="P169" i="20" s="1"/>
  <c r="E167" i="20"/>
  <c r="I167" i="20"/>
  <c r="F167" i="20"/>
  <c r="G167" i="20" s="1"/>
  <c r="E168" i="20" l="1"/>
  <c r="I168" i="20"/>
  <c r="F168" i="20"/>
  <c r="G168" i="20" s="1"/>
  <c r="H167" i="20"/>
  <c r="O170" i="20"/>
  <c r="D169" i="20"/>
  <c r="M170" i="20"/>
  <c r="I169" i="20" l="1"/>
  <c r="F169" i="20"/>
  <c r="G169" i="20" s="1"/>
  <c r="P170" i="20"/>
  <c r="H168" i="20"/>
  <c r="J168" i="20" s="1"/>
  <c r="D170" i="20" l="1"/>
  <c r="M171" i="20"/>
  <c r="O171" i="20"/>
  <c r="E169" i="20"/>
  <c r="H169" i="20" s="1"/>
  <c r="J169" i="20" s="1"/>
  <c r="P171" i="20" l="1"/>
  <c r="I170" i="20"/>
  <c r="F170" i="20"/>
  <c r="G170" i="20" s="1"/>
  <c r="D171" i="20" l="1"/>
  <c r="O172" i="20"/>
  <c r="M172" i="20"/>
  <c r="E170" i="20"/>
  <c r="H170" i="20" s="1"/>
  <c r="J170" i="20" s="1"/>
  <c r="P172" i="20" l="1"/>
  <c r="I171" i="20"/>
  <c r="F171" i="20"/>
  <c r="G171" i="20" s="1"/>
  <c r="D172" i="20" l="1"/>
  <c r="M173" i="20"/>
  <c r="O173" i="20"/>
  <c r="E171" i="20"/>
  <c r="H171" i="20" s="1"/>
  <c r="J171" i="20" s="1"/>
  <c r="P173" i="20" l="1"/>
  <c r="I172" i="20"/>
  <c r="F172" i="20"/>
  <c r="G172" i="20" s="1"/>
  <c r="D173" i="20" l="1"/>
  <c r="M174" i="20"/>
  <c r="P174" i="20" s="1"/>
  <c r="O174" i="20"/>
  <c r="E172" i="20"/>
  <c r="H172" i="20" s="1"/>
  <c r="J172" i="20" s="1"/>
  <c r="D174" i="20" l="1"/>
  <c r="M175" i="20"/>
  <c r="O175" i="20"/>
  <c r="E173" i="20"/>
  <c r="I173" i="20"/>
  <c r="F173" i="20"/>
  <c r="G173" i="20" s="1"/>
  <c r="P175" i="20" l="1"/>
  <c r="H173" i="20"/>
  <c r="J173" i="20" s="1"/>
  <c r="I174" i="20"/>
  <c r="F174" i="20"/>
  <c r="G174" i="20" s="1"/>
  <c r="D175" i="20" l="1"/>
  <c r="M176" i="20"/>
  <c r="P176" i="20" s="1"/>
  <c r="O176" i="20"/>
  <c r="E174" i="20"/>
  <c r="H174" i="20" s="1"/>
  <c r="J174" i="20" s="1"/>
  <c r="M177" i="20" l="1"/>
  <c r="D176" i="20"/>
  <c r="O177" i="20"/>
  <c r="E175" i="20"/>
  <c r="I175" i="20"/>
  <c r="F175" i="20"/>
  <c r="G175" i="20" s="1"/>
  <c r="P177" i="20" l="1"/>
  <c r="H175" i="20"/>
  <c r="J175" i="20" s="1"/>
  <c r="I176" i="20"/>
  <c r="F176" i="20"/>
  <c r="G176" i="20" s="1"/>
  <c r="D177" i="20" l="1"/>
  <c r="O178" i="20"/>
  <c r="M178" i="20"/>
  <c r="P178" i="20" s="1"/>
  <c r="E176" i="20" l="1"/>
  <c r="H176" i="20" s="1"/>
  <c r="J176" i="20" s="1"/>
  <c r="O179" i="20"/>
  <c r="M179" i="20"/>
  <c r="P179" i="20" s="1"/>
  <c r="E177" i="20"/>
  <c r="I177" i="20"/>
  <c r="F177" i="20"/>
  <c r="G177" i="20" s="1"/>
  <c r="H177" i="20" l="1"/>
  <c r="J177" i="20" s="1"/>
  <c r="E178" i="20"/>
  <c r="D179" i="20"/>
  <c r="I179" i="20" s="1"/>
  <c r="O180" i="20"/>
  <c r="M180" i="20"/>
  <c r="P180" i="20" s="1"/>
  <c r="D178" i="20" l="1"/>
  <c r="D180" i="20"/>
  <c r="O181" i="20"/>
  <c r="M181" i="20"/>
  <c r="E179" i="20"/>
  <c r="P181" i="20" l="1"/>
  <c r="I180" i="20"/>
  <c r="F180" i="20"/>
  <c r="G180" i="20" s="1"/>
  <c r="F179" i="20"/>
  <c r="G179" i="20" s="1"/>
  <c r="I178" i="20"/>
  <c r="F178" i="20"/>
  <c r="H178" i="20" s="1"/>
  <c r="H179" i="20" l="1"/>
  <c r="J179" i="20" s="1"/>
  <c r="G178" i="20"/>
  <c r="D181" i="20"/>
  <c r="M182" i="20"/>
  <c r="O182" i="20"/>
  <c r="E180" i="20"/>
  <c r="H180" i="20" s="1"/>
  <c r="P182" i="20" l="1"/>
  <c r="I181" i="20"/>
  <c r="F181" i="20"/>
  <c r="G181" i="20" s="1"/>
  <c r="M183" i="20" l="1"/>
  <c r="P183" i="20" s="1"/>
  <c r="D182" i="20"/>
  <c r="O183" i="20"/>
  <c r="E181" i="20"/>
  <c r="H181" i="20" s="1"/>
  <c r="J181" i="20" s="1"/>
  <c r="I182" i="20" l="1"/>
  <c r="F182" i="20"/>
  <c r="G182" i="20" s="1"/>
  <c r="E182" i="20"/>
  <c r="D183" i="20"/>
  <c r="O184" i="20"/>
  <c r="M184" i="20"/>
  <c r="P184" i="20" s="1"/>
  <c r="H182" i="20" l="1"/>
  <c r="D184" i="20"/>
  <c r="M185" i="20"/>
  <c r="P185" i="20" s="1"/>
  <c r="O185" i="20"/>
  <c r="E183" i="20"/>
  <c r="I183" i="20"/>
  <c r="F183" i="20"/>
  <c r="G183" i="20" s="1"/>
  <c r="D185" i="20" l="1"/>
  <c r="O186" i="20"/>
  <c r="M186" i="20"/>
  <c r="P186" i="20" s="1"/>
  <c r="E184" i="20"/>
  <c r="H183" i="20"/>
  <c r="I184" i="20"/>
  <c r="F184" i="20"/>
  <c r="G184" i="20" s="1"/>
  <c r="E185" i="20" l="1"/>
  <c r="I185" i="20"/>
  <c r="F185" i="20"/>
  <c r="G185" i="20" s="1"/>
  <c r="H184" i="20"/>
  <c r="J184" i="20" s="1"/>
  <c r="D186" i="20"/>
  <c r="M187" i="20"/>
  <c r="P187" i="20" s="1"/>
  <c r="O187" i="20"/>
  <c r="D187" i="20" l="1"/>
  <c r="M188" i="20"/>
  <c r="O188" i="20"/>
  <c r="H185" i="20"/>
  <c r="J185" i="20" s="1"/>
  <c r="I186" i="20"/>
  <c r="F186" i="20"/>
  <c r="G186" i="20" s="1"/>
  <c r="E186" i="20"/>
  <c r="I187" i="20" l="1"/>
  <c r="F187" i="20"/>
  <c r="G187" i="20" s="1"/>
  <c r="P188" i="20"/>
  <c r="H186" i="20"/>
  <c r="J186" i="20" s="1"/>
  <c r="D188" i="20" l="1"/>
  <c r="O189" i="20"/>
  <c r="M189" i="20"/>
  <c r="P189" i="20" s="1"/>
  <c r="E187" i="20"/>
  <c r="H187" i="20" s="1"/>
  <c r="J187" i="20" s="1"/>
  <c r="M190" i="20" l="1"/>
  <c r="D189" i="20"/>
  <c r="O190" i="20"/>
  <c r="E188" i="20"/>
  <c r="I188" i="20"/>
  <c r="F188" i="20"/>
  <c r="G188" i="20" s="1"/>
  <c r="H188" i="20" l="1"/>
  <c r="J188" i="20" s="1"/>
  <c r="I189" i="20"/>
  <c r="F189" i="20"/>
  <c r="G189" i="20" s="1"/>
  <c r="P190" i="20"/>
  <c r="D190" i="20" l="1"/>
  <c r="O191" i="20"/>
  <c r="M191" i="20"/>
  <c r="P191" i="20" s="1"/>
  <c r="E189" i="20"/>
  <c r="H189" i="20" s="1"/>
  <c r="J189" i="20" s="1"/>
  <c r="D191" i="20" l="1"/>
  <c r="O192" i="20"/>
  <c r="M192" i="20"/>
  <c r="P192" i="20" s="1"/>
  <c r="E190" i="20"/>
  <c r="I190" i="20"/>
  <c r="F190" i="20"/>
  <c r="G190" i="20" s="1"/>
  <c r="E191" i="20" l="1"/>
  <c r="H190" i="20"/>
  <c r="J190" i="20" s="1"/>
  <c r="I191" i="20"/>
  <c r="F191" i="20"/>
  <c r="G191" i="20" s="1"/>
  <c r="D192" i="20"/>
  <c r="O193" i="20"/>
  <c r="M193" i="20"/>
  <c r="P193" i="20" s="1"/>
  <c r="D193" i="20" l="1"/>
  <c r="M194" i="20"/>
  <c r="P194" i="20" s="1"/>
  <c r="O194" i="20"/>
  <c r="E192" i="20"/>
  <c r="I192" i="20"/>
  <c r="F192" i="20"/>
  <c r="G192" i="20" s="1"/>
  <c r="H191" i="20"/>
  <c r="H192" i="20" l="1"/>
  <c r="J192" i="20" s="1"/>
  <c r="M195" i="20"/>
  <c r="D194" i="20"/>
  <c r="O195" i="20"/>
  <c r="P195" i="20" s="1"/>
  <c r="E193" i="20"/>
  <c r="I193" i="20"/>
  <c r="F193" i="20"/>
  <c r="G193" i="20" s="1"/>
  <c r="D195" i="20" l="1"/>
  <c r="O196" i="20"/>
  <c r="M196" i="20"/>
  <c r="P196" i="20" s="1"/>
  <c r="E194" i="20"/>
  <c r="I194" i="20"/>
  <c r="F194" i="20"/>
  <c r="G194" i="20" s="1"/>
  <c r="H193" i="20"/>
  <c r="J193" i="20" s="1"/>
  <c r="E195" i="20" l="1"/>
  <c r="D196" i="20"/>
  <c r="M197" i="20"/>
  <c r="P197" i="20" s="1"/>
  <c r="O197" i="20"/>
  <c r="H194" i="20"/>
  <c r="J194" i="20" s="1"/>
  <c r="I195" i="20"/>
  <c r="F195" i="20"/>
  <c r="G195" i="20" s="1"/>
  <c r="H195" i="20" l="1"/>
  <c r="J195" i="20" s="1"/>
  <c r="D197" i="20"/>
  <c r="O198" i="20"/>
  <c r="M198" i="20"/>
  <c r="P198" i="20" s="1"/>
  <c r="E196" i="20"/>
  <c r="I196" i="20"/>
  <c r="F196" i="20"/>
  <c r="G196" i="20" s="1"/>
  <c r="E197" i="20" l="1"/>
  <c r="H196" i="20"/>
  <c r="J196" i="20" s="1"/>
  <c r="I197" i="20"/>
  <c r="F197" i="20"/>
  <c r="G197" i="20" s="1"/>
  <c r="D198" i="20"/>
  <c r="O199" i="20"/>
  <c r="M199" i="20"/>
  <c r="P199" i="20" s="1"/>
  <c r="D199" i="20" l="1"/>
  <c r="M200" i="20"/>
  <c r="P200" i="20" s="1"/>
  <c r="O200" i="20"/>
  <c r="E198" i="20"/>
  <c r="I198" i="20"/>
  <c r="F198" i="20"/>
  <c r="G198" i="20" s="1"/>
  <c r="H197" i="20"/>
  <c r="J197" i="20" s="1"/>
  <c r="H198" i="20" l="1"/>
  <c r="J198" i="20" s="1"/>
  <c r="D200" i="20"/>
  <c r="O201" i="20"/>
  <c r="M201" i="20"/>
  <c r="E199" i="20"/>
  <c r="I199" i="20"/>
  <c r="F199" i="20"/>
  <c r="G199" i="20" s="1"/>
  <c r="I200" i="20" l="1"/>
  <c r="F200" i="20"/>
  <c r="G200" i="20" s="1"/>
  <c r="H199" i="20"/>
  <c r="J199" i="20" s="1"/>
  <c r="P201" i="20"/>
  <c r="D201" i="20" l="1"/>
  <c r="O202" i="20"/>
  <c r="M202" i="20"/>
  <c r="E200" i="20"/>
  <c r="H200" i="20" s="1"/>
  <c r="J200" i="20" s="1"/>
  <c r="P202" i="20" l="1"/>
  <c r="I201" i="20"/>
  <c r="F201" i="20"/>
  <c r="G201" i="20" s="1"/>
  <c r="D202" i="20" l="1"/>
  <c r="M203" i="20"/>
  <c r="P203" i="20" s="1"/>
  <c r="O203" i="20"/>
  <c r="E201" i="20"/>
  <c r="H201" i="20" s="1"/>
  <c r="J201" i="20" s="1"/>
  <c r="D203" i="20" l="1"/>
  <c r="M204" i="20"/>
  <c r="O204" i="20"/>
  <c r="E202" i="20"/>
  <c r="I202" i="20"/>
  <c r="F202" i="20"/>
  <c r="G202" i="20" s="1"/>
  <c r="P204" i="20" l="1"/>
  <c r="I203" i="20"/>
  <c r="F203" i="20"/>
  <c r="G203" i="20" s="1"/>
  <c r="H202" i="20"/>
  <c r="J202" i="20" s="1"/>
  <c r="D204" i="20" l="1"/>
  <c r="M205" i="20"/>
  <c r="P205" i="20" s="1"/>
  <c r="O205" i="20"/>
  <c r="E203" i="20"/>
  <c r="H203" i="20" s="1"/>
  <c r="J203" i="20" s="1"/>
  <c r="D205" i="20" l="1"/>
  <c r="O206" i="20"/>
  <c r="M206" i="20"/>
  <c r="P206" i="20" s="1"/>
  <c r="E204" i="20"/>
  <c r="I204" i="20"/>
  <c r="F204" i="20"/>
  <c r="G204" i="20" s="1"/>
  <c r="I205" i="20" l="1"/>
  <c r="F205" i="20"/>
  <c r="G205" i="20" s="1"/>
  <c r="H204" i="20"/>
  <c r="J204" i="20" s="1"/>
  <c r="D206" i="20"/>
  <c r="M207" i="20"/>
  <c r="P207" i="20" s="1"/>
  <c r="O207" i="20"/>
  <c r="E205" i="20"/>
  <c r="D207" i="20" l="1"/>
  <c r="M208" i="20"/>
  <c r="P208" i="20" s="1"/>
  <c r="O208" i="20"/>
  <c r="E206" i="20"/>
  <c r="H205" i="20"/>
  <c r="J205" i="20" s="1"/>
  <c r="I206" i="20"/>
  <c r="F206" i="20"/>
  <c r="G206" i="20" s="1"/>
  <c r="E207" i="20" l="1"/>
  <c r="D208" i="20"/>
  <c r="O209" i="20"/>
  <c r="M209" i="20"/>
  <c r="P209" i="20" s="1"/>
  <c r="I207" i="20"/>
  <c r="F207" i="20"/>
  <c r="G207" i="20" s="1"/>
  <c r="H206" i="20"/>
  <c r="J206" i="20" s="1"/>
  <c r="E208" i="20" l="1"/>
  <c r="D209" i="20"/>
  <c r="O210" i="20"/>
  <c r="M210" i="20"/>
  <c r="P210" i="20" s="1"/>
  <c r="I208" i="20"/>
  <c r="F208" i="20"/>
  <c r="G208" i="20" s="1"/>
  <c r="H207" i="20"/>
  <c r="J207" i="20" s="1"/>
  <c r="D210" i="20" l="1"/>
  <c r="O211" i="20"/>
  <c r="M211" i="20"/>
  <c r="P211" i="20" s="1"/>
  <c r="E209" i="20"/>
  <c r="I209" i="20"/>
  <c r="F209" i="20"/>
  <c r="G209" i="20" s="1"/>
  <c r="H208" i="20"/>
  <c r="J208" i="20" s="1"/>
  <c r="H209" i="20" l="1"/>
  <c r="J209" i="20" s="1"/>
  <c r="D211" i="20"/>
  <c r="O212" i="20"/>
  <c r="M212" i="20"/>
  <c r="P212" i="20" s="1"/>
  <c r="E210" i="20"/>
  <c r="I210" i="20"/>
  <c r="F210" i="20"/>
  <c r="G210" i="20" s="1"/>
  <c r="H210" i="20" l="1"/>
  <c r="J210" i="20" s="1"/>
  <c r="D212" i="20"/>
  <c r="O213" i="20"/>
  <c r="M213" i="20"/>
  <c r="E211" i="20"/>
  <c r="I211" i="20"/>
  <c r="F211" i="20"/>
  <c r="G211" i="20" s="1"/>
  <c r="H211" i="20" l="1"/>
  <c r="J211" i="20" s="1"/>
  <c r="P213" i="20"/>
  <c r="I212" i="20"/>
  <c r="F212" i="20"/>
  <c r="G212" i="20" s="1"/>
  <c r="D213" i="20" l="1"/>
  <c r="O214" i="20"/>
  <c r="M214" i="20"/>
  <c r="P214" i="20" s="1"/>
  <c r="E212" i="20"/>
  <c r="H212" i="20" s="1"/>
  <c r="J212" i="20" s="1"/>
  <c r="M215" i="20" l="1"/>
  <c r="D214" i="20"/>
  <c r="O215" i="20"/>
  <c r="E213" i="20"/>
  <c r="I213" i="20"/>
  <c r="F213" i="20"/>
  <c r="G213" i="20" s="1"/>
  <c r="P215" i="20" l="1"/>
  <c r="I214" i="20"/>
  <c r="F214" i="20"/>
  <c r="G214" i="20" s="1"/>
  <c r="H213" i="20"/>
  <c r="J213" i="20" s="1"/>
  <c r="D215" i="20" l="1"/>
  <c r="O216" i="20"/>
  <c r="M216" i="20"/>
  <c r="P216" i="20" s="1"/>
  <c r="E214" i="20"/>
  <c r="H214" i="20" s="1"/>
  <c r="J214" i="20" s="1"/>
  <c r="D216" i="20" l="1"/>
  <c r="M217" i="20"/>
  <c r="O217" i="20"/>
  <c r="E215" i="20"/>
  <c r="I215" i="20"/>
  <c r="F215" i="20"/>
  <c r="G215" i="20" s="1"/>
  <c r="P217" i="20" l="1"/>
  <c r="H215" i="20"/>
  <c r="J215" i="20" s="1"/>
  <c r="I216" i="20"/>
  <c r="F216" i="20"/>
  <c r="G216" i="20" s="1"/>
  <c r="D217" i="20" l="1"/>
  <c r="M218" i="20"/>
  <c r="P218" i="20" s="1"/>
  <c r="O218" i="20"/>
  <c r="E216" i="20"/>
  <c r="H216" i="20" s="1"/>
  <c r="J216" i="20" s="1"/>
  <c r="D218" i="20" l="1"/>
  <c r="O219" i="20"/>
  <c r="M219" i="20"/>
  <c r="P219" i="20" s="1"/>
  <c r="E217" i="20"/>
  <c r="I217" i="20"/>
  <c r="F217" i="20"/>
  <c r="G217" i="20" s="1"/>
  <c r="I218" i="20" l="1"/>
  <c r="F218" i="20"/>
  <c r="G218" i="20" s="1"/>
  <c r="H217" i="20"/>
  <c r="J217" i="20" s="1"/>
  <c r="E218" i="20"/>
  <c r="D219" i="20"/>
  <c r="M220" i="20"/>
  <c r="O220" i="20"/>
  <c r="P220" i="20" l="1"/>
  <c r="E219" i="20" s="1"/>
  <c r="H218" i="20"/>
  <c r="J218" i="20" s="1"/>
  <c r="I219" i="20"/>
  <c r="F219" i="20"/>
  <c r="G219" i="20" s="1"/>
  <c r="D220" i="20"/>
  <c r="O221" i="20"/>
  <c r="M221" i="20"/>
  <c r="P221" i="20" s="1"/>
  <c r="E220" i="20" l="1"/>
  <c r="I220" i="20"/>
  <c r="F220" i="20"/>
  <c r="G220" i="20" s="1"/>
  <c r="D221" i="20"/>
  <c r="O222" i="20"/>
  <c r="M222" i="20"/>
  <c r="H219" i="20"/>
  <c r="J219" i="20" s="1"/>
  <c r="I221" i="20" l="1"/>
  <c r="F221" i="20"/>
  <c r="G221" i="20" s="1"/>
  <c r="P222" i="20"/>
  <c r="H220" i="20"/>
  <c r="J220" i="20" s="1"/>
  <c r="D222" i="20" l="1"/>
  <c r="O223" i="20"/>
  <c r="M223" i="20"/>
  <c r="P223" i="20" s="1"/>
  <c r="E221" i="20"/>
  <c r="H221" i="20" s="1"/>
  <c r="J221" i="20" s="1"/>
  <c r="D223" i="20" l="1"/>
  <c r="O224" i="20"/>
  <c r="M224" i="20"/>
  <c r="E222" i="20"/>
  <c r="I222" i="20"/>
  <c r="F222" i="20"/>
  <c r="G222" i="20" s="1"/>
  <c r="P224" i="20" l="1"/>
  <c r="H222" i="20"/>
  <c r="J222" i="20" s="1"/>
  <c r="I223" i="20"/>
  <c r="F223" i="20"/>
  <c r="G223" i="20" s="1"/>
  <c r="D224" i="20" l="1"/>
  <c r="O225" i="20"/>
  <c r="M225" i="20"/>
  <c r="P225" i="20" s="1"/>
  <c r="E223" i="20"/>
  <c r="H223" i="20" s="1"/>
  <c r="J223" i="20" s="1"/>
  <c r="E224" i="20" l="1"/>
  <c r="D225" i="20"/>
  <c r="M226" i="20"/>
  <c r="P226" i="20" s="1"/>
  <c r="O226" i="20"/>
  <c r="I224" i="20"/>
  <c r="F224" i="20"/>
  <c r="G224" i="20" s="1"/>
  <c r="H224" i="20" l="1"/>
  <c r="J224" i="20" s="1"/>
  <c r="D226" i="20"/>
  <c r="O227" i="20"/>
  <c r="M227" i="20"/>
  <c r="P227" i="20" s="1"/>
  <c r="E225" i="20"/>
  <c r="I225" i="20"/>
  <c r="F225" i="20"/>
  <c r="G225" i="20" s="1"/>
  <c r="H225" i="20" l="1"/>
  <c r="J225" i="20" s="1"/>
  <c r="D227" i="20"/>
  <c r="O228" i="20"/>
  <c r="M228" i="20"/>
  <c r="E226" i="20"/>
  <c r="I226" i="20"/>
  <c r="F226" i="20"/>
  <c r="G226" i="20" s="1"/>
  <c r="I227" i="20" l="1"/>
  <c r="F227" i="20"/>
  <c r="G227" i="20" s="1"/>
  <c r="H226" i="20"/>
  <c r="J226" i="20" s="1"/>
  <c r="P228" i="20"/>
  <c r="D228" i="20" l="1"/>
  <c r="M229" i="20"/>
  <c r="P229" i="20" s="1"/>
  <c r="O229" i="20"/>
  <c r="E227" i="20"/>
  <c r="H227" i="20" s="1"/>
  <c r="J227" i="20" s="1"/>
  <c r="D229" i="20" l="1"/>
  <c r="M230" i="20"/>
  <c r="P230" i="20" s="1"/>
  <c r="O230" i="20"/>
  <c r="E228" i="20"/>
  <c r="I228" i="20"/>
  <c r="F228" i="20"/>
  <c r="G228" i="20" s="1"/>
  <c r="E229" i="20" l="1"/>
  <c r="I229" i="20"/>
  <c r="F229" i="20"/>
  <c r="G229" i="20" s="1"/>
  <c r="H228" i="20"/>
  <c r="D230" i="20"/>
  <c r="M231" i="20"/>
  <c r="P231" i="20" s="1"/>
  <c r="O231" i="20"/>
  <c r="D231" i="20" l="1"/>
  <c r="I231" i="20" s="1"/>
  <c r="O232" i="20"/>
  <c r="M232" i="20"/>
  <c r="E230" i="20"/>
  <c r="I230" i="20"/>
  <c r="F231" i="20"/>
  <c r="G231" i="20" s="1"/>
  <c r="F230" i="20"/>
  <c r="G230" i="20" s="1"/>
  <c r="H229" i="20"/>
  <c r="J229" i="20" s="1"/>
  <c r="H230" i="20" l="1"/>
  <c r="J230" i="20" s="1"/>
  <c r="P232" i="20"/>
  <c r="D232" i="20" l="1"/>
  <c r="M233" i="20"/>
  <c r="O233" i="20"/>
  <c r="E231" i="20"/>
  <c r="H231" i="20" s="1"/>
  <c r="J231" i="20" s="1"/>
  <c r="P233" i="20" l="1"/>
  <c r="I232" i="20"/>
  <c r="F232" i="20"/>
  <c r="G232" i="20" s="1"/>
  <c r="D233" i="20" l="1"/>
  <c r="O234" i="20"/>
  <c r="M234" i="20"/>
  <c r="P234" i="20" s="1"/>
  <c r="E232" i="20"/>
  <c r="H232" i="20" s="1"/>
  <c r="J232" i="20" s="1"/>
  <c r="D234" i="20" l="1"/>
  <c r="M235" i="20"/>
  <c r="O235" i="20"/>
  <c r="E233" i="20"/>
  <c r="I233" i="20"/>
  <c r="F233" i="20"/>
  <c r="G233" i="20" s="1"/>
  <c r="P235" i="20" l="1"/>
  <c r="H233" i="20"/>
  <c r="J233" i="20" s="1"/>
  <c r="I234" i="20"/>
  <c r="F234" i="20"/>
  <c r="G234" i="20" s="1"/>
  <c r="D235" i="20" l="1"/>
  <c r="O236" i="20"/>
  <c r="M236" i="20"/>
  <c r="P236" i="20" s="1"/>
  <c r="E234" i="20"/>
  <c r="H234" i="20" s="1"/>
  <c r="J234" i="20" s="1"/>
  <c r="D236" i="20" l="1"/>
  <c r="O237" i="20"/>
  <c r="M237" i="20"/>
  <c r="P237" i="20" s="1"/>
  <c r="E235" i="20"/>
  <c r="I235" i="20"/>
  <c r="F235" i="20"/>
  <c r="G235" i="20" s="1"/>
  <c r="H235" i="20" l="1"/>
  <c r="J235" i="20" s="1"/>
  <c r="E236" i="20"/>
  <c r="I236" i="20"/>
  <c r="F236" i="20"/>
  <c r="G236" i="20" s="1"/>
  <c r="D237" i="20"/>
  <c r="O238" i="20"/>
  <c r="M238" i="20"/>
  <c r="I237" i="20" l="1"/>
  <c r="F237" i="20"/>
  <c r="G237" i="20" s="1"/>
  <c r="P238" i="20"/>
  <c r="H236" i="20"/>
  <c r="J236" i="20" s="1"/>
  <c r="E237" i="20" l="1"/>
  <c r="H237" i="20" s="1"/>
  <c r="J237" i="20" s="1"/>
  <c r="D238" i="20"/>
  <c r="O239" i="20"/>
  <c r="M239" i="20"/>
  <c r="P239" i="20" s="1"/>
  <c r="D239" i="20" l="1"/>
  <c r="O240" i="20"/>
  <c r="M240" i="20"/>
  <c r="P240" i="20" s="1"/>
  <c r="E238" i="20"/>
  <c r="I238" i="20"/>
  <c r="F238" i="20"/>
  <c r="G238" i="20" s="1"/>
  <c r="E239" i="20" l="1"/>
  <c r="D240" i="20"/>
  <c r="M241" i="20"/>
  <c r="O241" i="20"/>
  <c r="I239" i="20"/>
  <c r="F239" i="20"/>
  <c r="G239" i="20" s="1"/>
  <c r="H238" i="20"/>
  <c r="J238" i="20" s="1"/>
  <c r="P241" i="20" l="1"/>
  <c r="I240" i="20"/>
  <c r="F240" i="20"/>
  <c r="G240" i="20" s="1"/>
  <c r="H239" i="20"/>
  <c r="J239" i="20" s="1"/>
  <c r="D241" i="20" l="1"/>
  <c r="O242" i="20"/>
  <c r="M242" i="20"/>
  <c r="P242" i="20" s="1"/>
  <c r="E240" i="20"/>
  <c r="H240" i="20" s="1"/>
  <c r="J240" i="20" s="1"/>
  <c r="D242" i="20" l="1"/>
  <c r="M243" i="20"/>
  <c r="P243" i="20" s="1"/>
  <c r="O243" i="20"/>
  <c r="E241" i="20"/>
  <c r="I241" i="20"/>
  <c r="F241" i="20"/>
  <c r="G241" i="20" s="1"/>
  <c r="H241" i="20" l="1"/>
  <c r="J241" i="20" s="1"/>
  <c r="E242" i="20"/>
  <c r="I242" i="20"/>
  <c r="F242" i="20"/>
  <c r="G242" i="20" s="1"/>
  <c r="D243" i="20"/>
  <c r="O244" i="20"/>
  <c r="M244" i="20"/>
  <c r="P244" i="20" s="1"/>
  <c r="D244" i="20" l="1"/>
  <c r="O245" i="20"/>
  <c r="M245" i="20"/>
  <c r="P245" i="20" s="1"/>
  <c r="E243" i="20"/>
  <c r="I243" i="20"/>
  <c r="F243" i="20"/>
  <c r="G243" i="20" s="1"/>
  <c r="H242" i="20"/>
  <c r="J242" i="20" s="1"/>
  <c r="H243" i="20" l="1"/>
  <c r="J243" i="20" s="1"/>
  <c r="E244" i="20"/>
  <c r="D245" i="20"/>
  <c r="O246" i="20"/>
  <c r="M246" i="20"/>
  <c r="P246" i="20" s="1"/>
  <c r="I244" i="20"/>
  <c r="F244" i="20"/>
  <c r="G244" i="20" s="1"/>
  <c r="E245" i="20" l="1"/>
  <c r="I245" i="20"/>
  <c r="F245" i="20"/>
  <c r="G245" i="20" s="1"/>
  <c r="H244" i="20"/>
  <c r="J244" i="20" s="1"/>
  <c r="D246" i="20"/>
  <c r="M247" i="20"/>
  <c r="O247" i="20"/>
  <c r="P247" i="20" l="1"/>
  <c r="I246" i="20"/>
  <c r="F246" i="20"/>
  <c r="G246" i="20" s="1"/>
  <c r="H245" i="20"/>
  <c r="J245" i="20" s="1"/>
  <c r="D247" i="20" l="1"/>
  <c r="M248" i="20"/>
  <c r="P248" i="20" s="1"/>
  <c r="O248" i="20"/>
  <c r="E246" i="20"/>
  <c r="H246" i="20" s="1"/>
  <c r="D248" i="20" l="1"/>
  <c r="M249" i="20"/>
  <c r="P249" i="20" s="1"/>
  <c r="O249" i="20"/>
  <c r="E247" i="20"/>
  <c r="I247" i="20"/>
  <c r="F248" i="20"/>
  <c r="G248" i="20" s="1"/>
  <c r="F247" i="20"/>
  <c r="G247" i="20" s="1"/>
  <c r="H247" i="20" l="1"/>
  <c r="J247" i="20" s="1"/>
  <c r="D249" i="20"/>
  <c r="O250" i="20"/>
  <c r="M250" i="20"/>
  <c r="P250" i="20" s="1"/>
  <c r="E248" i="20"/>
  <c r="H248" i="20" s="1"/>
  <c r="J248" i="20" s="1"/>
  <c r="I248" i="20"/>
  <c r="D250" i="20" l="1"/>
  <c r="O251" i="20"/>
  <c r="M251" i="20"/>
  <c r="E249" i="20"/>
  <c r="I249" i="20"/>
  <c r="F249" i="20"/>
  <c r="G249" i="20" s="1"/>
  <c r="F250" i="20"/>
  <c r="G250" i="20" s="1"/>
  <c r="H249" i="20" l="1"/>
  <c r="J249" i="20" s="1"/>
  <c r="P251" i="20"/>
  <c r="I250" i="20"/>
  <c r="D251" i="20" l="1"/>
  <c r="O252" i="20"/>
  <c r="M252" i="20"/>
  <c r="P252" i="20" s="1"/>
  <c r="E250" i="20"/>
  <c r="H250" i="20" s="1"/>
  <c r="J250" i="20" s="1"/>
  <c r="M253" i="20" l="1"/>
  <c r="P253" i="20" s="1"/>
  <c r="D252" i="20"/>
  <c r="E252" i="20"/>
  <c r="O253" i="20"/>
  <c r="E251" i="20"/>
  <c r="I251" i="20"/>
  <c r="F252" i="20"/>
  <c r="G252" i="20" s="1"/>
  <c r="F251" i="20"/>
  <c r="G251" i="20" s="1"/>
  <c r="O254" i="20" l="1"/>
  <c r="E253" i="20"/>
  <c r="M254" i="20"/>
  <c r="P254" i="20" s="1"/>
  <c r="D253" i="20"/>
  <c r="H251" i="20"/>
  <c r="J251" i="20" s="1"/>
  <c r="H252" i="20"/>
  <c r="J252" i="20" s="1"/>
  <c r="G253" i="20"/>
  <c r="H253" i="20"/>
  <c r="I252" i="20"/>
  <c r="H254" i="20" l="1"/>
  <c r="G254" i="20"/>
  <c r="I253" i="20"/>
  <c r="F253" i="20"/>
  <c r="F254" i="20"/>
  <c r="O255" i="20"/>
  <c r="D254" i="20"/>
  <c r="E254" i="20"/>
  <c r="M255" i="20"/>
  <c r="P255" i="20" s="1"/>
  <c r="J254" i="20"/>
  <c r="D255" i="20" l="1"/>
  <c r="E255" i="20"/>
  <c r="H255" i="20"/>
  <c r="M256" i="20"/>
  <c r="P256" i="20" s="1"/>
  <c r="G255" i="20"/>
  <c r="I254" i="20"/>
  <c r="O256" i="20"/>
  <c r="O257" i="20" l="1"/>
  <c r="D256" i="20"/>
  <c r="E256" i="20"/>
  <c r="H256" i="20"/>
  <c r="J256" i="20" s="1"/>
  <c r="G256" i="20"/>
  <c r="M257" i="20"/>
  <c r="P257" i="20" s="1"/>
  <c r="I255" i="20"/>
  <c r="F255" i="20"/>
  <c r="F256" i="20"/>
  <c r="D257" i="20" l="1"/>
  <c r="F257" i="20" s="1"/>
  <c r="G257" i="20" s="1"/>
  <c r="E257" i="20"/>
  <c r="H257" i="20"/>
  <c r="J257" i="20" s="1"/>
  <c r="M258" i="20"/>
  <c r="P258" i="20" s="1"/>
  <c r="I256" i="20"/>
  <c r="O258" i="20"/>
  <c r="D258" i="20" l="1"/>
  <c r="E258" i="20"/>
  <c r="H258" i="20" s="1"/>
  <c r="J258" i="20"/>
  <c r="M259" i="20"/>
  <c r="P259" i="20" s="1"/>
  <c r="O259" i="20"/>
  <c r="I257" i="20"/>
  <c r="F258" i="20"/>
  <c r="G258" i="20" s="1"/>
  <c r="D259" i="20" l="1"/>
  <c r="E259" i="20"/>
  <c r="H259" i="20" s="1"/>
  <c r="I258" i="20"/>
  <c r="F259" i="20"/>
  <c r="G259" i="20" s="1"/>
  <c r="M260" i="20"/>
  <c r="P260" i="20" s="1"/>
  <c r="O260" i="20"/>
  <c r="D260" i="20" l="1"/>
  <c r="E260" i="20"/>
  <c r="H260" i="20" s="1"/>
  <c r="J260" i="20"/>
  <c r="M261" i="20"/>
  <c r="P261" i="20" s="1"/>
  <c r="O261" i="20"/>
  <c r="I259" i="20"/>
  <c r="M262" i="20" l="1"/>
  <c r="D261" i="20"/>
  <c r="E261" i="20"/>
  <c r="H261" i="20" s="1"/>
  <c r="J261" i="20" s="1"/>
  <c r="I260" i="20"/>
  <c r="F260" i="20"/>
  <c r="G260" i="20" s="1"/>
  <c r="O262" i="20"/>
  <c r="P262" i="20" s="1"/>
  <c r="M263" i="20" l="1"/>
  <c r="P263" i="20" s="1"/>
  <c r="O263" i="20"/>
  <c r="I261" i="20"/>
  <c r="F261" i="20"/>
  <c r="G261" i="20" s="1"/>
  <c r="D262" i="20"/>
  <c r="E262" i="20"/>
  <c r="H262" i="20" s="1"/>
  <c r="J262" i="20"/>
  <c r="O264" i="20" l="1"/>
  <c r="M264" i="20"/>
  <c r="P264" i="20" s="1"/>
  <c r="D263" i="20"/>
  <c r="E263" i="20"/>
  <c r="H263" i="20" s="1"/>
  <c r="J263" i="20" s="1"/>
  <c r="I262" i="20"/>
  <c r="F263" i="20"/>
  <c r="G263" i="20" s="1"/>
  <c r="F262" i="20"/>
  <c r="G262" i="20" s="1"/>
  <c r="M265" i="20" l="1"/>
  <c r="P265" i="20" s="1"/>
  <c r="O265" i="20"/>
  <c r="I263" i="20"/>
  <c r="D264" i="20"/>
  <c r="E264" i="20"/>
  <c r="H264" i="20" s="1"/>
  <c r="J264" i="20" s="1"/>
  <c r="I264" i="20" l="1"/>
  <c r="F265" i="20"/>
  <c r="G265" i="20" s="1"/>
  <c r="F264" i="20"/>
  <c r="G264" i="20" s="1"/>
  <c r="D265" i="20"/>
  <c r="E265" i="20"/>
  <c r="H265" i="20" s="1"/>
  <c r="J265" i="20" s="1"/>
  <c r="O266" i="20"/>
  <c r="M266" i="20"/>
  <c r="P266" i="20" s="1"/>
  <c r="I265" i="20" l="1"/>
  <c r="F266" i="20"/>
  <c r="G266" i="20" s="1"/>
  <c r="O267" i="20"/>
  <c r="D266" i="20"/>
  <c r="E266" i="20"/>
  <c r="H266" i="20" s="1"/>
  <c r="M267" i="20"/>
  <c r="P267" i="20" s="1"/>
  <c r="M268" i="20" s="1"/>
  <c r="P268" i="20" s="1"/>
  <c r="D268" i="20" l="1"/>
  <c r="I268" i="20" s="1"/>
  <c r="E268" i="20"/>
  <c r="H268" i="20" s="1"/>
  <c r="I266" i="20"/>
  <c r="D267" i="20"/>
  <c r="F268" i="20" s="1"/>
  <c r="G268" i="20" s="1"/>
  <c r="E267" i="20"/>
  <c r="H267" i="20"/>
  <c r="J267" i="20" s="1"/>
  <c r="O269" i="20"/>
  <c r="O268" i="20"/>
  <c r="M269" i="20"/>
  <c r="P269" i="20" s="1"/>
  <c r="D269" i="20" s="1"/>
  <c r="I269" i="20" s="1"/>
  <c r="J268" i="20"/>
  <c r="E269" i="20" l="1"/>
  <c r="H269" i="20" s="1"/>
  <c r="J269" i="20" s="1"/>
  <c r="I267" i="20"/>
  <c r="F269" i="20"/>
  <c r="G269" i="20" s="1"/>
  <c r="F267" i="20"/>
  <c r="G267" i="20" s="1"/>
  <c r="M270" i="20"/>
  <c r="P270" i="20" s="1"/>
  <c r="D270" i="20" s="1"/>
  <c r="I270" i="20" s="1"/>
  <c r="O270" i="20"/>
  <c r="M271" i="20" l="1"/>
  <c r="P271" i="20" s="1"/>
  <c r="M272" i="20" s="1"/>
  <c r="P272" i="20" s="1"/>
  <c r="F270" i="20"/>
  <c r="G270" i="20" s="1"/>
  <c r="O271" i="20"/>
  <c r="H270" i="20"/>
  <c r="O272" i="20" l="1"/>
  <c r="E270" i="20"/>
  <c r="D271" i="20"/>
  <c r="J270" i="20"/>
  <c r="D272" i="20"/>
  <c r="E271" i="20"/>
  <c r="H271" i="20" s="1"/>
  <c r="J271" i="20" s="1"/>
  <c r="M273" i="20"/>
  <c r="O273" i="20"/>
  <c r="I271" i="20" l="1"/>
  <c r="F271" i="20"/>
  <c r="G271" i="20" s="1"/>
  <c r="P273" i="20"/>
  <c r="I272" i="20"/>
  <c r="F272" i="20"/>
  <c r="G272" i="20" s="1"/>
  <c r="D273" i="20" l="1"/>
  <c r="E272" i="20"/>
  <c r="H272" i="20" s="1"/>
  <c r="O274" i="20"/>
  <c r="M274" i="20"/>
  <c r="J272" i="20" l="1"/>
  <c r="P274" i="20"/>
  <c r="O275" i="20"/>
  <c r="M275" i="20"/>
  <c r="I273" i="20"/>
  <c r="F273" i="20"/>
  <c r="G273" i="20" s="1"/>
  <c r="D274" i="20" l="1"/>
  <c r="I274" i="20" s="1"/>
  <c r="E273" i="20"/>
  <c r="H273" i="20" s="1"/>
  <c r="P275" i="20"/>
  <c r="M276" i="20"/>
  <c r="O276" i="20"/>
  <c r="F274" i="20"/>
  <c r="G274" i="20" s="1"/>
  <c r="J273" i="20" l="1"/>
  <c r="D275" i="20"/>
  <c r="I275" i="20" s="1"/>
  <c r="E274" i="20"/>
  <c r="H274" i="20" s="1"/>
  <c r="J274" i="20" s="1"/>
  <c r="P276" i="20"/>
  <c r="F275" i="20" l="1"/>
  <c r="G275" i="20" s="1"/>
  <c r="D276" i="20"/>
  <c r="E275" i="20"/>
  <c r="O277" i="20"/>
  <c r="M277" i="20"/>
  <c r="H275" i="20" l="1"/>
  <c r="J275" i="20" s="1"/>
  <c r="P277" i="20"/>
  <c r="O278" i="20"/>
  <c r="M278" i="20"/>
  <c r="I276" i="20"/>
  <c r="F276" i="20"/>
  <c r="G276" i="20" s="1"/>
  <c r="D277" i="20" l="1"/>
  <c r="I277" i="20" s="1"/>
  <c r="E276" i="20"/>
  <c r="H276" i="20" s="1"/>
  <c r="J276" i="20" s="1"/>
  <c r="P278" i="20"/>
  <c r="F277" i="20"/>
  <c r="G277" i="20" s="1"/>
  <c r="D278" i="20" l="1"/>
  <c r="E277" i="20"/>
  <c r="H277" i="20" s="1"/>
  <c r="J277" i="20" s="1"/>
  <c r="O279" i="20"/>
  <c r="M279" i="20"/>
  <c r="P279" i="20" l="1"/>
  <c r="I278" i="20"/>
  <c r="F278" i="20"/>
  <c r="G278" i="20" s="1"/>
  <c r="D279" i="20" l="1"/>
  <c r="E278" i="20"/>
  <c r="H278" i="20" s="1"/>
  <c r="J278" i="20" s="1"/>
  <c r="O280" i="20"/>
  <c r="M280" i="20"/>
  <c r="P280" i="20" l="1"/>
  <c r="O281" i="20" s="1"/>
  <c r="I279" i="20"/>
  <c r="F279" i="20"/>
  <c r="G279" i="20" s="1"/>
  <c r="M281" i="20" l="1"/>
  <c r="P281" i="20" s="1"/>
  <c r="D280" i="20"/>
  <c r="I280" i="20" s="1"/>
  <c r="E279" i="20"/>
  <c r="H279" i="20" s="1"/>
  <c r="J279" i="20" s="1"/>
  <c r="F280" i="20"/>
  <c r="G280" i="20" s="1"/>
  <c r="O282" i="20" l="1"/>
  <c r="M282" i="20"/>
  <c r="D281" i="20"/>
  <c r="I281" i="20" s="1"/>
  <c r="E280" i="20"/>
  <c r="H280" i="20" s="1"/>
  <c r="F281" i="20"/>
  <c r="G281" i="20" s="1"/>
  <c r="P282" i="20" l="1"/>
  <c r="D282" i="20" s="1"/>
  <c r="O283" i="20"/>
  <c r="M283" i="20"/>
  <c r="E281" i="20" l="1"/>
  <c r="H281" i="20" s="1"/>
  <c r="P283" i="20"/>
  <c r="M284" i="20"/>
  <c r="O284" i="20"/>
  <c r="I282" i="20"/>
  <c r="F282" i="20"/>
  <c r="G282" i="20" s="1"/>
  <c r="J281" i="20" l="1"/>
  <c r="D283" i="20"/>
  <c r="I283" i="20" s="1"/>
  <c r="E282" i="20"/>
  <c r="H282" i="20" s="1"/>
  <c r="J282" i="20" s="1"/>
  <c r="P284" i="20"/>
  <c r="F283" i="20"/>
  <c r="G283" i="20" s="1"/>
  <c r="D284" i="20" l="1"/>
  <c r="E283" i="20"/>
  <c r="H283" i="20" s="1"/>
  <c r="O285" i="20"/>
  <c r="M285" i="20"/>
  <c r="J283" i="20" l="1"/>
  <c r="P285" i="20"/>
  <c r="O286" i="20"/>
  <c r="M286" i="20"/>
  <c r="I284" i="20"/>
  <c r="F284" i="20"/>
  <c r="G284" i="20" s="1"/>
  <c r="D285" i="20" l="1"/>
  <c r="I285" i="20" s="1"/>
  <c r="E284" i="20"/>
  <c r="H284" i="20" s="1"/>
  <c r="P286" i="20"/>
  <c r="M287" i="20"/>
  <c r="O287" i="20"/>
  <c r="J284" i="20" l="1"/>
  <c r="F285" i="20"/>
  <c r="G285" i="20" s="1"/>
  <c r="D286" i="20"/>
  <c r="I286" i="20" s="1"/>
  <c r="E285" i="20"/>
  <c r="P287" i="20"/>
  <c r="F286" i="20"/>
  <c r="G286" i="20" s="1"/>
  <c r="H285" i="20" l="1"/>
  <c r="D287" i="20"/>
  <c r="E286" i="20"/>
  <c r="H286" i="20" s="1"/>
  <c r="M288" i="20"/>
  <c r="O288" i="20"/>
  <c r="J285" i="20" l="1"/>
  <c r="J286" i="20"/>
  <c r="P288" i="20"/>
  <c r="I287" i="20"/>
  <c r="F287" i="20"/>
  <c r="G287" i="20" s="1"/>
  <c r="D288" i="20" l="1"/>
  <c r="E287" i="20"/>
  <c r="H287" i="20" s="1"/>
  <c r="O289" i="20"/>
  <c r="M289" i="20"/>
  <c r="P289" i="20" l="1"/>
  <c r="M290" i="20" s="1"/>
  <c r="O290" i="20"/>
  <c r="I288" i="20"/>
  <c r="F288" i="20"/>
  <c r="G288" i="20" s="1"/>
  <c r="D289" i="20" l="1"/>
  <c r="I289" i="20" s="1"/>
  <c r="E288" i="20"/>
  <c r="H288" i="20" s="1"/>
  <c r="P290" i="20"/>
  <c r="M291" i="20"/>
  <c r="O291" i="20"/>
  <c r="F289" i="20"/>
  <c r="G289" i="20" s="1"/>
  <c r="J288" i="20" l="1"/>
  <c r="D290" i="20"/>
  <c r="I290" i="20" s="1"/>
  <c r="E289" i="20"/>
  <c r="H289" i="20" s="1"/>
  <c r="J289" i="20" s="1"/>
  <c r="P291" i="20"/>
  <c r="F290" i="20"/>
  <c r="G290" i="20" s="1"/>
  <c r="D291" i="20" l="1"/>
  <c r="E290" i="20"/>
  <c r="H290" i="20" s="1"/>
  <c r="M292" i="20"/>
  <c r="O292" i="20"/>
  <c r="J290" i="20" l="1"/>
  <c r="P292" i="20"/>
  <c r="I291" i="20"/>
  <c r="F291" i="20"/>
  <c r="G291" i="20" s="1"/>
  <c r="D292" i="20" l="1"/>
  <c r="E291" i="20"/>
  <c r="H291" i="20" s="1"/>
  <c r="M293" i="20"/>
  <c r="O293" i="20"/>
  <c r="J291" i="20" l="1"/>
  <c r="P293" i="20"/>
  <c r="I292" i="20"/>
  <c r="F292" i="20"/>
  <c r="G292" i="20" s="1"/>
  <c r="D293" i="20" l="1"/>
  <c r="E292" i="20"/>
  <c r="H292" i="20" s="1"/>
  <c r="M294" i="20"/>
  <c r="O294" i="20"/>
  <c r="J292" i="20" l="1"/>
  <c r="P294" i="20"/>
  <c r="I293" i="20"/>
  <c r="F293" i="20"/>
  <c r="G293" i="20" s="1"/>
  <c r="D294" i="20" l="1"/>
  <c r="E293" i="20"/>
  <c r="H293" i="20" s="1"/>
  <c r="J293" i="20" s="1"/>
  <c r="M295" i="20"/>
  <c r="O295" i="20"/>
  <c r="P295" i="20" l="1"/>
  <c r="I294" i="20"/>
  <c r="F294" i="20"/>
  <c r="G294" i="20" s="1"/>
  <c r="D295" i="20" l="1"/>
  <c r="E294" i="20"/>
  <c r="H294" i="20" s="1"/>
  <c r="J294" i="20" s="1"/>
  <c r="M296" i="20"/>
  <c r="O296" i="20"/>
  <c r="P296" i="20" l="1"/>
  <c r="M297" i="20"/>
  <c r="O297" i="20"/>
  <c r="I295" i="20"/>
  <c r="F295" i="20"/>
  <c r="G295" i="20" s="1"/>
  <c r="D296" i="20" l="1"/>
  <c r="I296" i="20" s="1"/>
  <c r="E295" i="20"/>
  <c r="H295" i="20" s="1"/>
  <c r="J295" i="20" s="1"/>
  <c r="P297" i="20"/>
  <c r="O298" i="20"/>
  <c r="M298" i="20"/>
  <c r="F296" i="20"/>
  <c r="G296" i="20" s="1"/>
  <c r="D297" i="20" l="1"/>
  <c r="I297" i="20" s="1"/>
  <c r="E296" i="20"/>
  <c r="H296" i="20" s="1"/>
  <c r="J296" i="20" s="1"/>
  <c r="P298" i="20"/>
  <c r="F297" i="20"/>
  <c r="G297" i="20" s="1"/>
  <c r="D298" i="20" l="1"/>
  <c r="E297" i="20"/>
  <c r="H297" i="20" s="1"/>
  <c r="M299" i="20"/>
  <c r="O299" i="20"/>
  <c r="P299" i="20" l="1"/>
  <c r="I298" i="20"/>
  <c r="F298" i="20"/>
  <c r="G298" i="20" s="1"/>
  <c r="D299" i="20" l="1"/>
  <c r="E298" i="20"/>
  <c r="H298" i="20" s="1"/>
  <c r="M300" i="20"/>
  <c r="O300" i="20"/>
  <c r="J65" i="20"/>
  <c r="J64" i="20"/>
  <c r="J96" i="20"/>
  <c r="J298" i="20" l="1"/>
  <c r="P300" i="20"/>
  <c r="I299" i="20"/>
  <c r="F299" i="20"/>
  <c r="G299" i="20" s="1"/>
  <c r="D300" i="20" l="1"/>
  <c r="E299" i="20"/>
  <c r="H299" i="20" s="1"/>
  <c r="O301" i="20"/>
  <c r="M301" i="20"/>
  <c r="J299" i="20" l="1"/>
  <c r="P301" i="20"/>
  <c r="O302" i="20"/>
  <c r="M302" i="20"/>
  <c r="I300" i="20"/>
  <c r="F300" i="20"/>
  <c r="G300" i="20" s="1"/>
  <c r="D301" i="20" l="1"/>
  <c r="I301" i="20" s="1"/>
  <c r="E300" i="20"/>
  <c r="H300" i="20" s="1"/>
  <c r="P302" i="20"/>
  <c r="M303" i="20"/>
  <c r="O303" i="20"/>
  <c r="F301" i="20"/>
  <c r="G301" i="20" s="1"/>
  <c r="J300" i="20" l="1"/>
  <c r="D302" i="20"/>
  <c r="I302" i="20" s="1"/>
  <c r="E301" i="20"/>
  <c r="H301" i="20" s="1"/>
  <c r="J301" i="20" s="1"/>
  <c r="P303" i="20"/>
  <c r="O304" i="20"/>
  <c r="M304" i="20"/>
  <c r="F302" i="20"/>
  <c r="G302" i="20" s="1"/>
  <c r="D303" i="20" l="1"/>
  <c r="I303" i="20" s="1"/>
  <c r="E302" i="20"/>
  <c r="H302" i="20" s="1"/>
  <c r="P304" i="20"/>
  <c r="M305" i="20"/>
  <c r="O305" i="20"/>
  <c r="F303" i="20"/>
  <c r="G303" i="20" s="1"/>
  <c r="J302" i="20" l="1"/>
  <c r="D304" i="20"/>
  <c r="I304" i="20" s="1"/>
  <c r="E303" i="20"/>
  <c r="H303" i="20" s="1"/>
  <c r="J303" i="20" s="1"/>
  <c r="P305" i="20"/>
  <c r="F304" i="20"/>
  <c r="G304" i="20" s="1"/>
  <c r="D305" i="20" l="1"/>
  <c r="E304" i="20"/>
  <c r="H304" i="20" s="1"/>
  <c r="O306" i="20"/>
  <c r="M306" i="20"/>
  <c r="J304" i="20" l="1"/>
  <c r="P306" i="20"/>
  <c r="O307" i="20"/>
  <c r="M307" i="20"/>
  <c r="I305" i="20"/>
  <c r="F305" i="20"/>
  <c r="G305" i="20" s="1"/>
  <c r="D306" i="20" l="1"/>
  <c r="I306" i="20" s="1"/>
  <c r="E305" i="20"/>
  <c r="H305" i="20" s="1"/>
  <c r="P307" i="20"/>
  <c r="M308" i="20"/>
  <c r="O308" i="20"/>
  <c r="F306" i="20"/>
  <c r="G306" i="20" s="1"/>
  <c r="J305" i="20" l="1"/>
  <c r="D307" i="20"/>
  <c r="I307" i="20" s="1"/>
  <c r="E306" i="20"/>
  <c r="H306" i="20" s="1"/>
  <c r="J306" i="20" s="1"/>
  <c r="P308" i="20"/>
  <c r="F307" i="20"/>
  <c r="G307" i="20" s="1"/>
  <c r="D308" i="20" l="1"/>
  <c r="E307" i="20"/>
  <c r="H307" i="20" s="1"/>
  <c r="M309" i="20"/>
  <c r="O309" i="20"/>
  <c r="P309" i="20" l="1"/>
  <c r="I308" i="20"/>
  <c r="F308" i="20"/>
  <c r="G308" i="20" s="1"/>
  <c r="D309" i="20" l="1"/>
  <c r="E308" i="20"/>
  <c r="H308" i="20" s="1"/>
  <c r="O310" i="20"/>
  <c r="M310" i="20"/>
  <c r="J308" i="20" l="1"/>
  <c r="P310" i="20"/>
  <c r="O311" i="20"/>
  <c r="M311" i="20"/>
  <c r="I309" i="20"/>
  <c r="F309" i="20"/>
  <c r="G309" i="20" s="1"/>
  <c r="D310" i="20" l="1"/>
  <c r="I310" i="20" s="1"/>
  <c r="E309" i="20"/>
  <c r="H309" i="20" s="1"/>
  <c r="P311" i="20"/>
  <c r="E310" i="20" s="1"/>
  <c r="M312" i="20"/>
  <c r="O312" i="20"/>
  <c r="F310" i="20"/>
  <c r="G310" i="20" s="1"/>
  <c r="J309" i="20" l="1"/>
  <c r="D311" i="20"/>
  <c r="I311" i="20" s="1"/>
  <c r="H310" i="20"/>
  <c r="J310" i="20" s="1"/>
  <c r="P312" i="20"/>
  <c r="F311" i="20"/>
  <c r="G311" i="20" s="1"/>
  <c r="D312" i="20" l="1"/>
  <c r="E311" i="20"/>
  <c r="H311" i="20" s="1"/>
  <c r="M313" i="20"/>
  <c r="O313" i="20"/>
  <c r="J311" i="20" l="1"/>
  <c r="P313" i="20"/>
  <c r="I312" i="20"/>
  <c r="F312" i="20"/>
  <c r="G312" i="20" s="1"/>
  <c r="D313" i="20" l="1"/>
  <c r="E312" i="20"/>
  <c r="H312" i="20" s="1"/>
  <c r="O314" i="20"/>
  <c r="M314" i="20"/>
  <c r="J312" i="20" l="1"/>
  <c r="P314" i="20"/>
  <c r="M315" i="20"/>
  <c r="O315" i="20"/>
  <c r="I313" i="20"/>
  <c r="F313" i="20"/>
  <c r="G313" i="20" s="1"/>
  <c r="D314" i="20" l="1"/>
  <c r="I314" i="20" s="1"/>
  <c r="E313" i="20"/>
  <c r="H313" i="20" s="1"/>
  <c r="J313" i="20" s="1"/>
  <c r="P315" i="20"/>
  <c r="F314" i="20"/>
  <c r="G314" i="20" s="1"/>
  <c r="D315" i="20" l="1"/>
  <c r="E314" i="20"/>
  <c r="H314" i="20" s="1"/>
  <c r="J314" i="20" s="1"/>
  <c r="M316" i="20"/>
  <c r="O316" i="20"/>
  <c r="P316" i="20" l="1"/>
  <c r="I315" i="20"/>
  <c r="F315" i="20"/>
  <c r="G315" i="20" s="1"/>
  <c r="D316" i="20" l="1"/>
  <c r="E315" i="20"/>
  <c r="H315" i="20" s="1"/>
  <c r="M317" i="20"/>
  <c r="O317" i="20"/>
  <c r="P317" i="20" l="1"/>
  <c r="I316" i="20"/>
  <c r="F316" i="20"/>
  <c r="G316" i="20" s="1"/>
  <c r="D317" i="20" l="1"/>
  <c r="E316" i="20"/>
  <c r="H316" i="20" s="1"/>
  <c r="M318" i="20"/>
  <c r="O318" i="20"/>
  <c r="J316" i="20" l="1"/>
  <c r="P318" i="20"/>
  <c r="I317" i="20"/>
  <c r="F317" i="20"/>
  <c r="G317" i="20" s="1"/>
  <c r="D318" i="20" l="1"/>
  <c r="E317" i="20"/>
  <c r="H317" i="20" s="1"/>
  <c r="O319" i="20"/>
  <c r="M319" i="20"/>
  <c r="J317" i="20" l="1"/>
  <c r="P319" i="20"/>
  <c r="M320" i="20"/>
  <c r="O320" i="20"/>
  <c r="I318" i="20"/>
  <c r="F318" i="20"/>
  <c r="G318" i="20" s="1"/>
  <c r="D319" i="20" l="1"/>
  <c r="I319" i="20" s="1"/>
  <c r="E318" i="20"/>
  <c r="H318" i="20" s="1"/>
  <c r="P320" i="20"/>
  <c r="E319" i="20" s="1"/>
  <c r="F319" i="20"/>
  <c r="G319" i="20" s="1"/>
  <c r="J318" i="20" l="1"/>
  <c r="D320" i="20"/>
  <c r="M321" i="20"/>
  <c r="O321" i="20"/>
  <c r="H319" i="20"/>
  <c r="J319" i="20" s="1"/>
  <c r="P321" i="20" l="1"/>
  <c r="I320" i="20"/>
  <c r="F320" i="20"/>
  <c r="G320" i="20" s="1"/>
  <c r="D321" i="20" l="1"/>
  <c r="E320" i="20"/>
  <c r="H320" i="20" s="1"/>
  <c r="M322" i="20"/>
  <c r="O322" i="20"/>
  <c r="J320" i="20" l="1"/>
  <c r="P322" i="20"/>
  <c r="I321" i="20"/>
  <c r="F321" i="20"/>
  <c r="G321" i="20" s="1"/>
  <c r="D322" i="20" l="1"/>
  <c r="E321" i="20"/>
  <c r="H321" i="20" s="1"/>
  <c r="J321" i="20" s="1"/>
  <c r="M323" i="20"/>
  <c r="O323" i="20"/>
  <c r="P323" i="20" l="1"/>
  <c r="I322" i="20"/>
  <c r="F322" i="20"/>
  <c r="G322" i="20" s="1"/>
  <c r="D323" i="20" l="1"/>
  <c r="E322" i="20"/>
  <c r="H322" i="20" s="1"/>
  <c r="J322" i="20" s="1"/>
  <c r="O324" i="20"/>
  <c r="M324" i="20"/>
  <c r="P324" i="20" l="1"/>
  <c r="O325" i="20"/>
  <c r="M325" i="20"/>
  <c r="I323" i="20"/>
  <c r="F323" i="20"/>
  <c r="G323" i="20" s="1"/>
  <c r="D324" i="20" l="1"/>
  <c r="I324" i="20" s="1"/>
  <c r="E323" i="20"/>
  <c r="H323" i="20" s="1"/>
  <c r="J323" i="20" s="1"/>
  <c r="P325" i="20"/>
  <c r="F324" i="20"/>
  <c r="G324" i="20" s="1"/>
  <c r="D325" i="20" l="1"/>
  <c r="E324" i="20"/>
  <c r="H324" i="20" s="1"/>
  <c r="J324" i="20" s="1"/>
  <c r="M326" i="20"/>
  <c r="O326" i="20"/>
  <c r="P326" i="20" l="1"/>
  <c r="I325" i="20"/>
  <c r="F325" i="20"/>
  <c r="G325" i="20" s="1"/>
  <c r="D326" i="20" l="1"/>
  <c r="E325" i="20"/>
  <c r="H325" i="20" s="1"/>
  <c r="J325" i="20" s="1"/>
  <c r="M327" i="20"/>
  <c r="O327" i="20"/>
  <c r="P327" i="20" l="1"/>
  <c r="I326" i="20"/>
  <c r="F326" i="20"/>
  <c r="G326" i="20" s="1"/>
  <c r="J58" i="20"/>
  <c r="D327" i="20" l="1"/>
  <c r="M328" i="20"/>
  <c r="O328" i="20"/>
  <c r="P328" i="20" l="1"/>
  <c r="I327" i="20"/>
  <c r="F327" i="20"/>
  <c r="G327" i="20" s="1"/>
  <c r="O329" i="20"/>
  <c r="M329" i="20" l="1"/>
  <c r="P329" i="20" s="1"/>
  <c r="E326" i="20"/>
  <c r="H326" i="20" s="1"/>
  <c r="E327" i="20"/>
  <c r="H327" i="20" s="1"/>
  <c r="J327" i="20" l="1"/>
  <c r="J326" i="20"/>
  <c r="M330" i="20"/>
  <c r="O330" i="20"/>
  <c r="D329" i="20"/>
  <c r="I329" i="20" s="1"/>
  <c r="E328" i="20"/>
  <c r="P330" i="20" l="1"/>
  <c r="D330" i="20" s="1"/>
  <c r="D328" i="20"/>
  <c r="O331" i="20"/>
  <c r="M331" i="20"/>
  <c r="E329" i="20" l="1"/>
  <c r="I330" i="20"/>
  <c r="F330" i="20"/>
  <c r="G330" i="20" s="1"/>
  <c r="P331" i="20"/>
  <c r="D331" i="20" s="1"/>
  <c r="O332" i="20"/>
  <c r="M332" i="20"/>
  <c r="I328" i="20"/>
  <c r="F328" i="20"/>
  <c r="F329" i="20"/>
  <c r="G329" i="20" s="1"/>
  <c r="I331" i="20" l="1"/>
  <c r="F331" i="20"/>
  <c r="G331" i="20" s="1"/>
  <c r="E330" i="20"/>
  <c r="H330" i="20" s="1"/>
  <c r="P332" i="20"/>
  <c r="E331" i="20" s="1"/>
  <c r="M333" i="20"/>
  <c r="O333" i="20"/>
  <c r="G328" i="20"/>
  <c r="H328" i="20"/>
  <c r="H329" i="20"/>
  <c r="H331" i="20" l="1"/>
  <c r="J331" i="20" s="1"/>
  <c r="J329" i="20"/>
  <c r="P333" i="20"/>
  <c r="D333" i="20" s="1"/>
  <c r="D332" i="20"/>
  <c r="J330" i="20"/>
  <c r="M334" i="20"/>
  <c r="O334" i="20"/>
  <c r="E332" i="20" l="1"/>
  <c r="I332" i="20"/>
  <c r="F332" i="20"/>
  <c r="G332" i="20" s="1"/>
  <c r="P334" i="20"/>
  <c r="I333" i="20"/>
  <c r="F333" i="20"/>
  <c r="G333" i="20" s="1"/>
  <c r="H332" i="20" l="1"/>
  <c r="D334" i="20"/>
  <c r="E333" i="20"/>
  <c r="H333" i="20" s="1"/>
  <c r="M335" i="20"/>
  <c r="O335" i="20"/>
  <c r="J332" i="20" l="1"/>
  <c r="P335" i="20"/>
  <c r="I334" i="20"/>
  <c r="F334" i="20"/>
  <c r="G334" i="20" s="1"/>
  <c r="J333" i="20"/>
  <c r="D335" i="20" l="1"/>
  <c r="E334" i="20"/>
  <c r="H334" i="20" s="1"/>
  <c r="O336" i="20"/>
  <c r="M336" i="20"/>
  <c r="J334" i="20" l="1"/>
  <c r="P336" i="20"/>
  <c r="I335" i="20"/>
  <c r="F335" i="20"/>
  <c r="G335" i="20" s="1"/>
  <c r="D336" i="20" l="1"/>
  <c r="E335" i="20"/>
  <c r="H335" i="20" s="1"/>
  <c r="J335" i="20" s="1"/>
  <c r="M337" i="20"/>
  <c r="O337" i="20"/>
  <c r="P337" i="20" l="1"/>
  <c r="I336" i="20"/>
  <c r="F336" i="20"/>
  <c r="G336" i="20" s="1"/>
  <c r="D337" i="20" l="1"/>
  <c r="E336" i="20"/>
  <c r="H336" i="20" s="1"/>
  <c r="J336" i="20" s="1"/>
  <c r="O338" i="20"/>
  <c r="M338" i="20"/>
  <c r="P338" i="20" l="1"/>
  <c r="M339" i="20"/>
  <c r="O339" i="20"/>
  <c r="I337" i="20"/>
  <c r="F337" i="20"/>
  <c r="G337" i="20" s="1"/>
  <c r="D338" i="20" l="1"/>
  <c r="I338" i="20" s="1"/>
  <c r="E337" i="20"/>
  <c r="H337" i="20" s="1"/>
  <c r="J337" i="20" s="1"/>
  <c r="P339" i="20"/>
  <c r="M340" i="20"/>
  <c r="O340" i="20"/>
  <c r="F338" i="20"/>
  <c r="G338" i="20" s="1"/>
  <c r="D339" i="20" l="1"/>
  <c r="I339" i="20" s="1"/>
  <c r="E338" i="20"/>
  <c r="H338" i="20" s="1"/>
  <c r="J338" i="20" s="1"/>
  <c r="P340" i="20"/>
  <c r="O341" i="20"/>
  <c r="M341" i="20"/>
  <c r="F339" i="20"/>
  <c r="G339" i="20" s="1"/>
  <c r="D340" i="20" l="1"/>
  <c r="I340" i="20" s="1"/>
  <c r="E339" i="20"/>
  <c r="H339" i="20" s="1"/>
  <c r="J339" i="20" s="1"/>
  <c r="P341" i="20"/>
  <c r="F340" i="20"/>
  <c r="G340" i="20" s="1"/>
  <c r="M342" i="20"/>
  <c r="O342" i="20"/>
  <c r="D341" i="20" l="1"/>
  <c r="I341" i="20" s="1"/>
  <c r="E340" i="20"/>
  <c r="H340" i="20" s="1"/>
  <c r="J340" i="20" s="1"/>
  <c r="P342" i="20"/>
  <c r="O343" i="20"/>
  <c r="M343" i="20"/>
  <c r="F341" i="20"/>
  <c r="G341" i="20" s="1"/>
  <c r="D342" i="20" l="1"/>
  <c r="I342" i="20" s="1"/>
  <c r="E341" i="20"/>
  <c r="H341" i="20" s="1"/>
  <c r="J341" i="20" s="1"/>
  <c r="P343" i="20"/>
  <c r="O344" i="20"/>
  <c r="M344" i="20"/>
  <c r="F342" i="20"/>
  <c r="G342" i="20" s="1"/>
  <c r="D343" i="20" l="1"/>
  <c r="I343" i="20" s="1"/>
  <c r="E342" i="20"/>
  <c r="H342" i="20" s="1"/>
  <c r="J342" i="20" s="1"/>
  <c r="P344" i="20"/>
  <c r="O345" i="20"/>
  <c r="M345" i="20"/>
  <c r="F343" i="20"/>
  <c r="G343" i="20" s="1"/>
  <c r="D344" i="20" l="1"/>
  <c r="I344" i="20" s="1"/>
  <c r="E343" i="20"/>
  <c r="H343" i="20" s="1"/>
  <c r="J343" i="20" s="1"/>
  <c r="P345" i="20"/>
  <c r="M346" i="20"/>
  <c r="O346" i="20"/>
  <c r="F344" i="20"/>
  <c r="G344" i="20" s="1"/>
  <c r="D345" i="20" l="1"/>
  <c r="I345" i="20" s="1"/>
  <c r="E344" i="20"/>
  <c r="H344" i="20" s="1"/>
  <c r="J344" i="20" s="1"/>
  <c r="P346" i="20"/>
  <c r="F345" i="20" l="1"/>
  <c r="G345" i="20" s="1"/>
  <c r="D346" i="20"/>
  <c r="E345" i="20"/>
  <c r="O347" i="20"/>
  <c r="M347" i="20"/>
  <c r="H345" i="20" l="1"/>
  <c r="J345" i="20" s="1"/>
  <c r="P347" i="20"/>
  <c r="M348" i="20"/>
  <c r="O348" i="20"/>
  <c r="I346" i="20"/>
  <c r="F346" i="20"/>
  <c r="G346" i="20" s="1"/>
  <c r="D347" i="20" l="1"/>
  <c r="I347" i="20" s="1"/>
  <c r="E346" i="20"/>
  <c r="H346" i="20" s="1"/>
  <c r="J346" i="20" s="1"/>
  <c r="P348" i="20"/>
  <c r="M349" i="20"/>
  <c r="O349" i="20"/>
  <c r="F347" i="20"/>
  <c r="G347" i="20" s="1"/>
  <c r="D348" i="20" l="1"/>
  <c r="I348" i="20" s="1"/>
  <c r="E347" i="20"/>
  <c r="H347" i="20" s="1"/>
  <c r="J347" i="20" s="1"/>
  <c r="P349" i="20"/>
  <c r="F348" i="20"/>
  <c r="G348" i="20" s="1"/>
  <c r="D349" i="20" l="1"/>
  <c r="E348" i="20"/>
  <c r="H348" i="20" s="1"/>
  <c r="J348" i="20" s="1"/>
  <c r="O350" i="20"/>
  <c r="M350" i="20"/>
  <c r="P350" i="20" l="1"/>
  <c r="I349" i="20"/>
  <c r="F349" i="20"/>
  <c r="G349" i="20" s="1"/>
  <c r="D350" i="20" l="1"/>
  <c r="M351" i="20"/>
  <c r="O351" i="20"/>
  <c r="P351" i="20" l="1"/>
  <c r="E349" i="20" s="1"/>
  <c r="H349" i="20" s="1"/>
  <c r="J349" i="20" s="1"/>
  <c r="O352" i="20"/>
  <c r="M352" i="20"/>
  <c r="I350" i="20"/>
  <c r="F350" i="20"/>
  <c r="G350" i="20" s="1"/>
  <c r="E350" i="20" l="1"/>
  <c r="H350" i="20" s="1"/>
  <c r="J350" i="20" s="1"/>
  <c r="P352" i="20"/>
  <c r="D352" i="20" l="1"/>
  <c r="E351" i="20"/>
  <c r="O353" i="20"/>
  <c r="M353" i="20"/>
  <c r="P353" i="20" l="1"/>
  <c r="D351" i="20" s="1"/>
  <c r="O354" i="20"/>
  <c r="M354" i="20"/>
  <c r="I352" i="20"/>
  <c r="F352" i="20"/>
  <c r="G352" i="20" s="1"/>
  <c r="I351" i="20" l="1"/>
  <c r="F351" i="20"/>
  <c r="D353" i="20"/>
  <c r="I353" i="20" s="1"/>
  <c r="E352" i="20"/>
  <c r="H352" i="20" s="1"/>
  <c r="P354" i="20"/>
  <c r="O355" i="20"/>
  <c r="M355" i="20"/>
  <c r="F353" i="20"/>
  <c r="G353" i="20" s="1"/>
  <c r="G351" i="20" l="1"/>
  <c r="H351" i="20"/>
  <c r="D354" i="20"/>
  <c r="I354" i="20" s="1"/>
  <c r="E353" i="20"/>
  <c r="H353" i="20" s="1"/>
  <c r="J353" i="20" s="1"/>
  <c r="P355" i="20"/>
  <c r="O356" i="20"/>
  <c r="M356" i="20"/>
  <c r="F354" i="20"/>
  <c r="G354" i="20" s="1"/>
  <c r="J352" i="20" l="1"/>
  <c r="D355" i="20"/>
  <c r="I355" i="20" s="1"/>
  <c r="E354" i="20"/>
  <c r="H354" i="20" s="1"/>
  <c r="J354" i="20" s="1"/>
  <c r="P356" i="20"/>
  <c r="M357" i="20"/>
  <c r="O357" i="20"/>
  <c r="F355" i="20"/>
  <c r="G355" i="20" s="1"/>
  <c r="D356" i="20" l="1"/>
  <c r="I356" i="20" s="1"/>
  <c r="E355" i="20"/>
  <c r="H355" i="20" s="1"/>
  <c r="F356" i="20"/>
  <c r="G356" i="20" s="1"/>
  <c r="P357" i="20"/>
  <c r="J355" i="20" l="1"/>
  <c r="D357" i="20"/>
  <c r="E356" i="20"/>
  <c r="H356" i="20" s="1"/>
  <c r="J356" i="20" s="1"/>
  <c r="M358" i="20"/>
  <c r="O358" i="20"/>
  <c r="P358" i="20" l="1"/>
  <c r="O359" i="20"/>
  <c r="M359" i="20"/>
  <c r="I357" i="20"/>
  <c r="F357" i="20"/>
  <c r="G357" i="20" s="1"/>
  <c r="D358" i="20" l="1"/>
  <c r="I358" i="20" s="1"/>
  <c r="E357" i="20"/>
  <c r="H357" i="20" s="1"/>
  <c r="P359" i="20"/>
  <c r="F358" i="20"/>
  <c r="G358" i="20" s="1"/>
  <c r="J357" i="20" l="1"/>
  <c r="D359" i="20"/>
  <c r="E358" i="20"/>
  <c r="H358" i="20" s="1"/>
  <c r="J358" i="20" s="1"/>
  <c r="M360" i="20"/>
  <c r="O360" i="20"/>
  <c r="P360" i="20" l="1"/>
  <c r="I359" i="20"/>
  <c r="F359" i="20"/>
  <c r="G359" i="20" s="1"/>
  <c r="D360" i="20" l="1"/>
  <c r="E359" i="20"/>
  <c r="H359" i="20" s="1"/>
  <c r="M361" i="20"/>
  <c r="O361" i="20"/>
  <c r="J359" i="20" l="1"/>
  <c r="P361" i="20"/>
  <c r="I360" i="20"/>
  <c r="F360" i="20"/>
  <c r="G360" i="20" s="1"/>
  <c r="D361" i="20" l="1"/>
  <c r="E360" i="20"/>
  <c r="H360" i="20" s="1"/>
  <c r="O362" i="20"/>
  <c r="M362" i="20"/>
  <c r="J360" i="20" l="1"/>
  <c r="P362" i="20"/>
  <c r="O363" i="20"/>
  <c r="M363" i="20"/>
  <c r="I361" i="20"/>
  <c r="F361" i="20"/>
  <c r="G361" i="20" s="1"/>
  <c r="D362" i="20" l="1"/>
  <c r="I362" i="20" s="1"/>
  <c r="E361" i="20"/>
  <c r="H361" i="20" s="1"/>
  <c r="J361" i="20" s="1"/>
  <c r="P363" i="20"/>
  <c r="M364" i="20"/>
  <c r="O364" i="20"/>
  <c r="F362" i="20"/>
  <c r="G362" i="20" s="1"/>
  <c r="D363" i="20" l="1"/>
  <c r="I363" i="20" s="1"/>
  <c r="E362" i="20"/>
  <c r="H362" i="20" s="1"/>
  <c r="J362" i="20" s="1"/>
  <c r="F363" i="20"/>
  <c r="G363" i="20" s="1"/>
  <c r="P364" i="20"/>
  <c r="E363" i="20" s="1"/>
  <c r="D364" i="20" l="1"/>
  <c r="M365" i="20"/>
  <c r="O365" i="20"/>
  <c r="H363" i="20"/>
  <c r="J363" i="20" s="1"/>
  <c r="P365" i="20" l="1"/>
  <c r="M366" i="20"/>
  <c r="O366" i="20"/>
  <c r="I364" i="20"/>
  <c r="F364" i="20"/>
  <c r="G364" i="20" s="1"/>
  <c r="D365" i="20" l="1"/>
  <c r="I365" i="20" s="1"/>
  <c r="E364" i="20"/>
  <c r="H364" i="20" s="1"/>
  <c r="J364" i="20" s="1"/>
  <c r="P366" i="20"/>
  <c r="F365" i="20"/>
  <c r="G365" i="20" s="1"/>
  <c r="D366" i="20" l="1"/>
  <c r="E365" i="20"/>
  <c r="H365" i="20" s="1"/>
  <c r="J365" i="20" s="1"/>
  <c r="M367" i="20"/>
  <c r="O367" i="20"/>
  <c r="P367" i="20" l="1"/>
  <c r="I366" i="20"/>
  <c r="F366" i="20"/>
  <c r="G366" i="20" s="1"/>
  <c r="D367" i="20" l="1"/>
  <c r="E367" i="20"/>
  <c r="E366" i="20"/>
  <c r="H366" i="20" s="1"/>
  <c r="J366" i="20" s="1"/>
  <c r="I367" i="20" l="1"/>
  <c r="F367" i="20"/>
  <c r="G367" i="20" l="1"/>
  <c r="H367" i="20"/>
  <c r="J2" i="20" s="1"/>
  <c r="J92" i="20"/>
  <c r="J182" i="20"/>
  <c r="L14" i="18" l="1"/>
  <c r="I15" i="18"/>
  <c r="H15" i="18" s="1"/>
  <c r="L15" i="18"/>
  <c r="I14" i="18"/>
  <c r="H14" i="18" s="1"/>
  <c r="L16" i="18"/>
  <c r="I16" i="18"/>
  <c r="H16" i="18" s="1"/>
  <c r="S3" i="20"/>
  <c r="J37" i="18"/>
  <c r="J367" i="20"/>
  <c r="J38" i="18"/>
  <c r="J22" i="18"/>
  <c r="S8" i="20"/>
  <c r="J33" i="18"/>
  <c r="J36" i="18"/>
  <c r="S11" i="20"/>
  <c r="S5" i="20"/>
  <c r="J31" i="18"/>
  <c r="J35" i="18"/>
  <c r="S9" i="20"/>
  <c r="J32" i="18"/>
  <c r="J28" i="18"/>
  <c r="S4" i="20"/>
  <c r="J21" i="18"/>
  <c r="J29" i="18"/>
  <c r="J27" i="18"/>
  <c r="S7" i="20"/>
  <c r="S6" i="20"/>
  <c r="J34" i="18"/>
  <c r="J24" i="18"/>
  <c r="J18" i="18"/>
  <c r="J23" i="18"/>
  <c r="S10" i="20"/>
  <c r="J25" i="18"/>
  <c r="J26" i="18"/>
  <c r="J30" i="18"/>
  <c r="I31" i="18"/>
  <c r="R11" i="20"/>
  <c r="L17" i="18"/>
  <c r="I19" i="18"/>
  <c r="H19" i="18" s="1"/>
  <c r="L34" i="18"/>
  <c r="I28" i="18"/>
  <c r="L35" i="18"/>
  <c r="I37" i="18"/>
  <c r="R5" i="20"/>
  <c r="L31" i="18"/>
  <c r="I20" i="18"/>
  <c r="H20" i="18" s="1"/>
  <c r="L32" i="18"/>
  <c r="R2" i="20"/>
  <c r="L18" i="18"/>
  <c r="L19" i="18"/>
  <c r="I22" i="18"/>
  <c r="R3" i="20"/>
  <c r="I33" i="18"/>
  <c r="L38" i="18"/>
  <c r="R7" i="20"/>
  <c r="I25" i="18"/>
  <c r="L24" i="18"/>
  <c r="R6" i="20"/>
  <c r="L33" i="18"/>
  <c r="L37" i="18"/>
  <c r="L21" i="18"/>
  <c r="I26" i="18"/>
  <c r="I24" i="18"/>
  <c r="L26" i="18"/>
  <c r="L22" i="18"/>
  <c r="L28" i="18"/>
  <c r="R8" i="20"/>
  <c r="L30" i="18"/>
  <c r="L36" i="18"/>
  <c r="I17" i="18"/>
  <c r="H17" i="18" s="1"/>
  <c r="L27" i="18"/>
  <c r="L20" i="18"/>
  <c r="I21" i="18"/>
  <c r="I34" i="18"/>
  <c r="L25" i="18"/>
  <c r="I23" i="18"/>
  <c r="I38" i="18"/>
  <c r="L23" i="18"/>
  <c r="I35" i="18"/>
  <c r="I27" i="18"/>
  <c r="L29" i="18"/>
  <c r="R4" i="20"/>
  <c r="I32" i="18"/>
  <c r="R9" i="20"/>
  <c r="I30" i="18"/>
  <c r="R10" i="20"/>
  <c r="I29" i="18"/>
  <c r="I18" i="18"/>
  <c r="I36" i="18"/>
  <c r="J351" i="20" l="1"/>
  <c r="J8" i="20"/>
  <c r="J68" i="20"/>
  <c r="J253" i="20"/>
  <c r="J307" i="20"/>
  <c r="J57" i="20"/>
  <c r="J85" i="20"/>
  <c r="J100" i="20"/>
  <c r="J123" i="20"/>
  <c r="J22" i="20"/>
  <c r="J183" i="20"/>
  <c r="J280" i="20"/>
  <c r="J297" i="20"/>
  <c r="J19" i="20"/>
  <c r="J259" i="20"/>
  <c r="J266" i="20"/>
  <c r="J26" i="20"/>
  <c r="J53" i="20"/>
  <c r="J69" i="20"/>
  <c r="J144" i="20"/>
  <c r="J180" i="20"/>
  <c r="J328" i="20"/>
  <c r="J78" i="20"/>
  <c r="J119" i="20"/>
  <c r="J133" i="20"/>
  <c r="J315" i="20"/>
  <c r="J90" i="20"/>
  <c r="J63" i="20"/>
  <c r="J228" i="20"/>
  <c r="J255" i="20"/>
  <c r="J287" i="20"/>
  <c r="J38" i="20"/>
  <c r="J32" i="20"/>
  <c r="J136" i="20"/>
  <c r="J178" i="20"/>
  <c r="J191" i="20"/>
  <c r="J33" i="20"/>
  <c r="J4" i="20"/>
  <c r="J14" i="18"/>
  <c r="K14" i="18" s="1"/>
  <c r="J125" i="20"/>
  <c r="J35" i="20"/>
  <c r="J127" i="20"/>
  <c r="J156" i="20"/>
  <c r="J20" i="18"/>
  <c r="K20" i="18" s="1"/>
  <c r="J19" i="18"/>
  <c r="K19" i="18" s="1"/>
  <c r="J93" i="20"/>
  <c r="J154" i="20"/>
  <c r="J246" i="20"/>
  <c r="J16" i="18"/>
  <c r="K16" i="18" s="1"/>
  <c r="J108" i="20"/>
  <c r="J167" i="20"/>
  <c r="K36" i="18"/>
  <c r="H36" i="18"/>
  <c r="H21" i="18"/>
  <c r="K21" i="18"/>
  <c r="K28" i="18"/>
  <c r="H28" i="18"/>
  <c r="H27" i="18"/>
  <c r="K27" i="18"/>
  <c r="H25" i="18"/>
  <c r="K25" i="18"/>
  <c r="K34" i="18"/>
  <c r="H34" i="18"/>
  <c r="H26" i="18"/>
  <c r="K26" i="18"/>
  <c r="H30" i="18"/>
  <c r="K30" i="18"/>
  <c r="K38" i="18"/>
  <c r="H38" i="18"/>
  <c r="H33" i="18"/>
  <c r="K33" i="18"/>
  <c r="J62" i="20"/>
  <c r="J15" i="18" s="1"/>
  <c r="K15" i="18" s="1"/>
  <c r="J122" i="20"/>
  <c r="J17" i="18" s="1"/>
  <c r="K17" i="18" s="1"/>
  <c r="H18" i="18"/>
  <c r="K18" i="18"/>
  <c r="H29" i="18"/>
  <c r="K29" i="18"/>
  <c r="K24" i="18"/>
  <c r="H24" i="18"/>
  <c r="H23" i="18"/>
  <c r="K23" i="18"/>
  <c r="H31" i="18"/>
  <c r="K31" i="18"/>
  <c r="H35" i="18"/>
  <c r="K35" i="18"/>
  <c r="K32" i="18"/>
  <c r="H32" i="18"/>
  <c r="H22" i="18"/>
  <c r="K22" i="18"/>
  <c r="H37" i="18"/>
  <c r="K37" i="18"/>
  <c r="L39" i="18" l="1"/>
</calcChain>
</file>

<file path=xl/sharedStrings.xml><?xml version="1.0" encoding="utf-8"?>
<sst xmlns="http://schemas.openxmlformats.org/spreadsheetml/2006/main" count="45" uniqueCount="37">
  <si>
    <t>Date</t>
  </si>
  <si>
    <t>Début</t>
  </si>
  <si>
    <t>Fin</t>
  </si>
  <si>
    <t>Nb jours</t>
  </si>
  <si>
    <t>Total</t>
  </si>
  <si>
    <t>agrégat.début</t>
  </si>
  <si>
    <t>agrégat.fin</t>
  </si>
  <si>
    <t>agrégat.num</t>
  </si>
  <si>
    <t>N°</t>
  </si>
  <si>
    <t>Traitement</t>
  </si>
  <si>
    <t>Plein traitement</t>
  </si>
  <si>
    <t>Demi traitement</t>
  </si>
  <si>
    <t>Statut</t>
  </si>
  <si>
    <t>Statut agent</t>
  </si>
  <si>
    <t>A - Titulaires ou stagiaires CNRACL à temps complet</t>
  </si>
  <si>
    <t>C - Titulaires ou stagiaires CNRACL à temps non complet</t>
  </si>
  <si>
    <t>B - Titulaires ou stagiaires CNRACL à temps partiel</t>
  </si>
  <si>
    <t>Date survenance sinistre</t>
  </si>
  <si>
    <t>D - Titulaires ou stagiaires IRCANTEC +150h/trimestre</t>
  </si>
  <si>
    <t>E - Titulaires ou stagiaires IRCANTEC -150h/trimestre</t>
  </si>
  <si>
    <t>F - Non titulaire IRCANTEC +150h/trimestre</t>
  </si>
  <si>
    <t>G - Non titulaire IRCANTEC -150h/trimestre</t>
  </si>
  <si>
    <t>Type traitement</t>
  </si>
  <si>
    <t>Alerte(s)</t>
  </si>
  <si>
    <t>Droits théoriques</t>
  </si>
  <si>
    <t>Nom de l'agent</t>
  </si>
  <si>
    <t>Nombre de jours à Plein traitement sur les 365 jours précédant le sinistre</t>
  </si>
  <si>
    <t>Nombre de jours à Plein traitement pendant le sinistre</t>
  </si>
  <si>
    <r>
      <t xml:space="preserve">Absentéisme antérieur
</t>
    </r>
    <r>
      <rPr>
        <b/>
        <i/>
        <sz val="10"/>
        <color theme="0"/>
        <rFont val="Calibri"/>
        <family val="2"/>
        <scheme val="minor"/>
      </rPr>
      <t>(seulement les arrêts de maladie ordinaire sur les 365 derniers jours précédents le sinistre)</t>
    </r>
  </si>
  <si>
    <t>droits PT</t>
  </si>
  <si>
    <t>droits DT</t>
  </si>
  <si>
    <t>restant DT</t>
  </si>
  <si>
    <t>restant PT</t>
  </si>
  <si>
    <t>agrégat.num.période.début</t>
  </si>
  <si>
    <t>agrégat.num.période.fin</t>
  </si>
  <si>
    <t>agrégat.période.début</t>
  </si>
  <si>
    <t>agrégat.période.fin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</si>
</sst>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theme="0"/>
      <name val="Calibri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5B3D7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3" fillId="33" borderId="1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0" fontId="13" fillId="33" borderId="10" xfId="0" applyFont="1" applyFill="1" applyBorder="1"/>
    <xf numFmtId="0" fontId="0" fillId="0" borderId="0" xfId="0" applyAlignment="1">
      <alignment horizontal="justify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14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4" fontId="0" fillId="0" borderId="19" xfId="0" applyNumberFormat="1" applyBorder="1" applyAlignment="1" applyProtection="1">
      <alignment horizontal="center" vertical="center"/>
      <protection hidden="1"/>
    </xf>
    <xf numFmtId="0" fontId="0" fillId="0" borderId="0" xfId="0" quotePrefix="1"/>
    <xf numFmtId="0" fontId="20" fillId="33" borderId="13" xfId="0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/>
    <xf numFmtId="14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33" borderId="13" xfId="0" applyFont="1" applyFill="1" applyBorder="1" applyAlignment="1">
      <alignment horizontal="center" vertical="center" wrapText="1"/>
    </xf>
    <xf numFmtId="14" fontId="21" fillId="0" borderId="0" xfId="0" applyNumberFormat="1" applyFont="1"/>
    <xf numFmtId="0" fontId="16" fillId="0" borderId="16" xfId="0" applyFont="1" applyBorder="1" applyAlignment="1" applyProtection="1">
      <alignment horizontal="right" vertical="center" wrapText="1"/>
      <protection hidden="1"/>
    </xf>
    <xf numFmtId="0" fontId="16" fillId="0" borderId="15" xfId="0" applyFont="1" applyBorder="1" applyAlignment="1" applyProtection="1">
      <alignment horizontal="right" vertical="center" wrapText="1"/>
      <protection hidden="1"/>
    </xf>
    <xf numFmtId="14" fontId="16" fillId="0" borderId="15" xfId="0" applyNumberFormat="1" applyFont="1" applyBorder="1" applyAlignment="1" applyProtection="1">
      <alignment horizontal="right" vertical="center" wrapText="1"/>
      <protection hidden="1"/>
    </xf>
    <xf numFmtId="14" fontId="16" fillId="0" borderId="12" xfId="0" applyNumberFormat="1" applyFont="1" applyBorder="1" applyAlignment="1" applyProtection="1">
      <alignment horizontal="right" vertical="center" wrapText="1"/>
      <protection hidden="1"/>
    </xf>
    <xf numFmtId="0" fontId="13" fillId="33" borderId="0" xfId="0" applyFont="1" applyFill="1" applyAlignment="1">
      <alignment horizontal="center"/>
    </xf>
    <xf numFmtId="14" fontId="0" fillId="34" borderId="15" xfId="0" applyNumberFormat="1" applyFill="1" applyBorder="1" applyAlignment="1" applyProtection="1">
      <alignment horizontal="center"/>
      <protection locked="0"/>
    </xf>
    <xf numFmtId="14" fontId="0" fillId="34" borderId="12" xfId="0" applyNumberFormat="1" applyFill="1" applyBorder="1" applyAlignment="1" applyProtection="1">
      <alignment horizontal="center"/>
      <protection locked="0"/>
    </xf>
    <xf numFmtId="14" fontId="0" fillId="34" borderId="11" xfId="0" applyNumberFormat="1" applyFill="1" applyBorder="1" applyAlignment="1" applyProtection="1">
      <alignment horizontal="center"/>
      <protection locked="0"/>
    </xf>
    <xf numFmtId="0" fontId="13" fillId="33" borderId="12" xfId="0" applyFont="1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 vertical="center"/>
    </xf>
    <xf numFmtId="0" fontId="13" fillId="33" borderId="0" xfId="0" applyFont="1" applyFill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14" fontId="13" fillId="33" borderId="0" xfId="0" applyNumberFormat="1" applyFont="1" applyFill="1" applyAlignment="1">
      <alignment horizontal="center" vertical="center"/>
    </xf>
    <xf numFmtId="0" fontId="14" fillId="34" borderId="17" xfId="0" applyFont="1" applyFill="1" applyBorder="1" applyAlignment="1" applyProtection="1">
      <alignment horizontal="center" vertical="center" wrapText="1"/>
      <protection hidden="1"/>
    </xf>
    <xf numFmtId="0" fontId="14" fillId="34" borderId="20" xfId="0" applyFont="1" applyFill="1" applyBorder="1" applyAlignment="1" applyProtection="1">
      <alignment horizontal="center" vertical="center" wrapText="1"/>
      <protection hidden="1"/>
    </xf>
    <xf numFmtId="0" fontId="14" fillId="34" borderId="21" xfId="0" applyFont="1" applyFill="1" applyBorder="1" applyAlignment="1" applyProtection="1">
      <alignment horizontal="center" vertical="center" wrapText="1"/>
      <protection hidden="1"/>
    </xf>
    <xf numFmtId="0" fontId="14" fillId="34" borderId="18" xfId="0" applyFont="1" applyFill="1" applyBorder="1" applyAlignment="1" applyProtection="1">
      <alignment horizontal="center" vertical="center" wrapText="1"/>
      <protection hidden="1"/>
    </xf>
    <xf numFmtId="0" fontId="14" fillId="34" borderId="0" xfId="0" applyFont="1" applyFill="1" applyAlignment="1" applyProtection="1">
      <alignment horizontal="center" vertical="center" wrapText="1"/>
      <protection hidden="1"/>
    </xf>
    <xf numFmtId="0" fontId="14" fillId="34" borderId="14" xfId="0" applyFont="1" applyFill="1" applyBorder="1" applyAlignment="1" applyProtection="1">
      <alignment horizontal="center" vertical="center" wrapText="1"/>
      <protection hidden="1"/>
    </xf>
    <xf numFmtId="0" fontId="14" fillId="34" borderId="22" xfId="0" applyFont="1" applyFill="1" applyBorder="1" applyAlignment="1" applyProtection="1">
      <alignment horizontal="center" vertical="center" wrapText="1"/>
      <protection hidden="1"/>
    </xf>
    <xf numFmtId="0" fontId="14" fillId="34" borderId="10" xfId="0" applyFont="1" applyFill="1" applyBorder="1" applyAlignment="1" applyProtection="1">
      <alignment horizontal="center" vertical="center" wrapText="1"/>
      <protection hidden="1"/>
    </xf>
    <xf numFmtId="0" fontId="14" fillId="34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locked="0" hidden="1"/>
    </xf>
    <xf numFmtId="0" fontId="0" fillId="34" borderId="15" xfId="0" applyFill="1" applyBorder="1" applyAlignment="1" applyProtection="1">
      <alignment horizontal="center" vertical="center"/>
      <protection locked="0" hidden="1"/>
    </xf>
    <xf numFmtId="0" fontId="0" fillId="34" borderId="12" xfId="0" applyFill="1" applyBorder="1" applyAlignment="1" applyProtection="1">
      <alignment horizontal="center" vertical="center"/>
      <protection locked="0" hidden="1"/>
    </xf>
    <xf numFmtId="0" fontId="0" fillId="34" borderId="11" xfId="0" applyFill="1" applyBorder="1" applyAlignment="1" applyProtection="1">
      <alignment horizontal="center" vertical="center"/>
      <protection locked="0" hidden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theme="4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justify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alignment horizontal="right" vertical="bottom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hidden="1"/>
    </dxf>
    <dxf>
      <numFmt numFmtId="19" formatCode="dd/mm/yyyy"/>
      <alignment horizontal="center" vertical="center" textRotation="0" wrapText="0" indent="0" justifyLastLine="0" shrinkToFit="0" readingOrder="0"/>
      <protection hidden="1"/>
    </dxf>
    <dxf>
      <numFmt numFmtId="19" formatCode="dd/mm/yyyy"/>
      <alignment horizontal="center" vertical="center" textRotation="0" wrapText="0" indent="0" justifyLastLine="0" shrinkToFit="0" readingOrder="0"/>
      <protection hidden="0"/>
    </dxf>
    <dxf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locked="0" hidden="0"/>
    </dxf>
    <dxf>
      <alignment horizontal="right" vertical="bottom" textRotation="0" wrapText="1" indent="0" justifyLastLine="0" shrinkToFit="0" readingOrder="0"/>
      <protection locked="1" hidden="1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locked="0" hidden="0"/>
    </dxf>
    <dxf>
      <protection locked="1" hidden="1"/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  <protection hidden="1"/>
    </dxf>
    <dxf>
      <protection hidden="1"/>
    </dxf>
    <dxf>
      <alignment horizontal="center" vertical="center" textRotation="0" wrapText="0" indent="0" justifyLastLine="0" shrinkToFit="0" readingOrder="0"/>
      <protection hidden="1"/>
    </dxf>
    <dxf>
      <alignment horizontal="center" vertical="center" textRotation="0" wrapText="0" indent="0" justifyLastLine="0" shrinkToFit="0" readingOrder="0"/>
      <protection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0000000}" name="Tableau_absentéisme" displayName="Tableau_absentéisme" ref="B13:F38" headerRowDxfId="66" dataDxfId="65" totalsRowDxfId="64">
  <tableColumns count="5">
    <tableColumn id="8" xr3:uid="{00000000-0010-0000-0000-000008000000}" name="N°" dataDxfId="63"/>
    <tableColumn id="2" xr3:uid="{00000000-0010-0000-0000-000002000000}" name="Début" dataDxfId="62" totalsRowDxfId="61"/>
    <tableColumn id="3" xr3:uid="{00000000-0010-0000-0000-000003000000}" name="Fin" dataDxfId="60" totalsRowDxfId="59"/>
    <tableColumn id="4" xr3:uid="{00000000-0010-0000-0000-000004000000}" name="Nb jours" totalsRowLabel="Total Plein traitement sur les 365 jours précédent le sinistre" dataDxfId="58" totalsRowDxfId="57">
      <calculatedColumnFormula>IF(OR(Tableau_absentéisme[[#This Row],[Début]]="",Tableau_absentéisme[[#This Row],[Fin]]=""),"",Tableau_absentéisme[[#This Row],[Fin]]-Tableau_absentéisme[[#This Row],[Début]]+1)</calculatedColumnFormula>
    </tableColumn>
    <tableColumn id="6" xr3:uid="{00000000-0010-0000-0000-000006000000}" name="Traitement" totalsRowFunction="custom" dataDxfId="56" totalsRowDxfId="55">
      <totalsRowFormula>COUNTIF(Tableau_absentéisme_décomposé[Traitement],"Plein traitement")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eau_résumé" displayName="Tableau_résumé" ref="H13:L38" headerRowDxfId="54" dataDxfId="53" totalsRowDxfId="52">
  <tableColumns count="5">
    <tableColumn id="1" xr3:uid="{00000000-0010-0000-0100-000001000000}" name="N°" dataDxfId="51" totalsRowDxfId="50">
      <calculatedColumnFormula>IF(Tableau_résumé[[#This Row],[Début]]="","",ROW()-ROW(Tableau_résumé[[#All],[N°]]))</calculatedColumnFormula>
    </tableColumn>
    <tableColumn id="2" xr3:uid="{00000000-0010-0000-0100-000002000000}" name="Début" dataDxfId="49" totalsRowDxfId="48">
      <calculatedColumnFormula>AT_Date_début</calculatedColumnFormula>
    </tableColumn>
    <tableColumn id="3" xr3:uid="{00000000-0010-0000-0100-000003000000}" name="Fin" dataDxfId="47" totalsRowDxfId="46">
      <calculatedColumnFormula>AT_Date_fin</calculatedColumnFormula>
    </tableColumn>
    <tableColumn id="5" xr3:uid="{00000000-0010-0000-0100-000005000000}" name="Nb jours" totalsRowLabel="Total Plein traitement" dataDxfId="45" totalsRowDxfId="44">
      <calculatedColumnFormula>IF(Tableau_résumé[[#This Row],[Début]]="","",Tableau_résumé[[#This Row],[Fin]]-Tableau_résumé[[#This Row],[Début]]+1)</calculatedColumnFormula>
    </tableColumn>
    <tableColumn id="4" xr3:uid="{00000000-0010-0000-0100-000004000000}" name="Traitement" totalsRowFunction="custom" dataDxfId="43" totalsRowDxfId="42">
      <calculatedColumnFormula>Calcul_traitement</calculatedColumnFormula>
      <totalsRowFormula>SUMIF(Tableau_résumé[Traitement],"Plein traitement",Tableau_résumé[Nb jours])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Tableau_calcul" displayName="Tableau_calcul" ref="D1:P368" totalsRowCount="1" headerRowDxfId="41" dataDxfId="39" headerRowBorderDxfId="40" tableBorderDxfId="38">
  <autoFilter ref="D1:P367" xr:uid="{00000000-0009-0000-0100-000010000000}"/>
  <tableColumns count="13">
    <tableColumn id="2" xr3:uid="{00000000-0010-0000-0200-000002000000}" name="agrégat.période.début" dataDxfId="37" totalsRowDxfId="36">
      <calculatedColumnFormula>IF(Tableau_calcul[[#This Row],[Traitement]]="","",IF(Tableau_calcul[[#This Row],[Traitement]]&lt;&gt;OFFSET(Tableau_calcul[[#This Row],[Traitement]],-1,0),"début","continue"))</calculatedColumnFormula>
    </tableColumn>
    <tableColumn id="3" xr3:uid="{00000000-0010-0000-0200-000003000000}" name="agrégat.période.fin" dataDxfId="35" totalsRowDxfId="34">
      <calculatedColumnFormula>IF(Tableau_calcul[[#This Row],[Traitement]]="","",IF(Tableau_calcul[[#This Row],[Traitement]]&lt;&gt;OFFSET(Tableau_calcul[[#This Row],[Traitement]],1,0),"fin","continue"))</calculatedColumnFormula>
    </tableColumn>
    <tableColumn id="5" xr3:uid="{00000000-0010-0000-0200-000005000000}" name="agrégat.num" dataDxfId="33" totalsRowDxfId="32">
      <calculatedColumnFormula>COUNTIF($D$2:D2,"début")</calculatedColumnFormula>
    </tableColumn>
    <tableColumn id="14" xr3:uid="{00000000-0010-0000-0200-00000E000000}" name="agrégat.num.période.début" dataDxfId="31" totalsRowDxfId="30">
      <calculatedColumnFormula>IF(Tableau_calcul[[#This Row],[Traitement]]="","",CONCATENATE(Tableau_calcul[[#This Row],[agrégat.période.début]],Tableau_calcul[[#This Row],[agrégat.num]]))</calculatedColumnFormula>
    </tableColumn>
    <tableColumn id="6" xr3:uid="{00000000-0010-0000-0200-000006000000}" name="agrégat.num.période.fin" dataDxfId="29" totalsRowDxfId="28">
      <calculatedColumnFormula>IF(Tableau_calcul[[#This Row],[Traitement]]="","",CONCATENATE(IF(Tableau_calcul[[#This Row],[agrégat.période.fin]]="fin","fin","continue"),Tableau_calcul[[#This Row],[agrégat.num]]))</calculatedColumnFormula>
    </tableColumn>
    <tableColumn id="10" xr3:uid="{00000000-0010-0000-0200-00000A000000}" name="agrégat.début" dataDxfId="27" totalsRowDxfId="26">
      <calculatedColumnFormula>IF(Tableau_calcul[[#This Row],[agrégat.période.début]]="début",Tableau_calcul[[#This Row],[Date]],"")</calculatedColumnFormula>
    </tableColumn>
    <tableColumn id="11" xr3:uid="{00000000-0010-0000-0200-00000B000000}" name="agrégat.fin" dataDxfId="25" totalsRowDxfId="24">
      <calculatedColumnFormula>IF(Tableau_calcul[[#This Row],[Traitement]]="","",IF(Tableau_calcul[[#This Row],[agrégat.num.période.fin]]=H1,"",VLOOKUP(CONCATENATE("fin",Tableau_calcul[[#This Row],[agrégat.num]]),Tableau_calcul[[agrégat.num.période.fin]:[Date]],4,FALSE)))</calculatedColumnFormula>
    </tableColumn>
    <tableColumn id="1" xr3:uid="{00000000-0010-0000-0200-000001000000}" name="Date" dataDxfId="23">
      <calculatedColumnFormula>K1+1</calculatedColumnFormula>
    </tableColumn>
    <tableColumn id="4" xr3:uid="{00000000-0010-0000-0200-000004000000}" name="droits PT" dataDxfId="22">
      <calculatedColumnFormula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calculatedColumnFormula>
    </tableColumn>
    <tableColumn id="7" xr3:uid="{00000000-0010-0000-0200-000007000000}" name="restant PT" dataDxfId="21">
      <calculatedColumnFormula>IF(Tableau_calcul[[#This Row],[Date]]=K1,"",IF(AND(K2=DATE(YEAR(A2)+1,MONTH(A2),DAY(A2)),Tableau_absentéisme_décomposé[[#This Row],[Traitement]]="Plein traitement"),"anniv PT",IF(COUNTIF($P$1:P2,"Plein traitement")+IF(AND($A$60=$A$61,$B$60=$B$61,$B$60="Plein traitement"),COUNTIF(B2:$B$367,"Plein traitement")-1,COUNTIF(B2:$B$367,"Plein traitement"))&lt;droits_PT,droits_PT-COUNTIF($P$1:P2,"Plein traitement")-IF(AND($A$60=$A$61,$B$60=$B$61,$B$60="Plein traitement"),COUNTIF(B2:$B$367,"Plein traitement")-1,COUNTIF(B2:$B$367,"Plein traitement")),0)))</calculatedColumnFormula>
    </tableColumn>
    <tableColumn id="9" xr3:uid="{00000000-0010-0000-0200-000009000000}" name="droits DT" dataDxfId="20">
      <calculatedColumnFormula>droits_DT</calculatedColumnFormula>
    </tableColumn>
    <tableColumn id="12" xr3:uid="{00000000-0010-0000-0200-00000C000000}" name="restant DT" dataDxfId="19">
      <calculatedColumnFormula>IF(Tableau_calcul[[#This Row],[Date]]=K1,"",IF(AND(K2=DATE(YEAR(A2)+1,MONTH(A2),DAY(A2)),Tableau_absentéisme_décomposé[[#This Row],[Traitement]]="Demi traitement"),"anniv DT",IF(COUNTIF($P$1:P2,"Demi traitement")+IF(AND($A$60=$A$61,$B$60=$B$61,$B$60="Demi traitement"),COUNTIF(B2:$B$367,"Demi traitement")-1,COUNTIF(B2:$B$367,"Demi traitement"))&lt;droits_DT,droits_DT-COUNTIF($P$1:P2,"Demi traitement")-IF(AND($A$60=$A$61,$B$60=$B$61,$B$60="Demi traitement"),COUNTIF(B2:$B$367,"Demi traitement")-1,COUNTIF(B2:$B$367,"Demi traitement")),0)))</calculatedColumnFormula>
    </tableColumn>
    <tableColumn id="8" xr3:uid="{00000000-0010-0000-0200-000008000000}" name="Traitement" totalsRowFunction="custom" dataDxfId="18">
      <calculatedColumnFormula>IF(M2="","",IF(OR(M2="anniv PT",M2&gt;0),"Plein traitement",IF(OR(LEFT(Statut_agent,1)="A",LEFT(Statut_agent,1)="B",LEFT(Statut_agent,1)="C"),"Demi Traitement",IF(OR(O2="anniv DT",O2&gt;0),"Demi traitement","Sans traitement"))))</calculatedColumnFormula>
      <totalsRowFormula>IF(M368="","",IF(OR(M368="anniv PT",M368&gt;0),"Plein traitement",IF(OR(LEFT(Statut_agent,1)="A",LEFT(Statut_agent,1)="B",LEFT(Statut_agent,1)="C"),"Demi Traitement",IF(OR(O368="anniv DT",O368&gt;0),"Demi traitement","Sans traitement"))))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Tableau_absentéisme_décomposé" displayName="Tableau_absentéisme_décomposé" ref="A1:B368" totalsRowCount="1" dataDxfId="17">
  <autoFilter ref="A1:B367" xr:uid="{00000000-0009-0000-0100-00000F000000}"/>
  <tableColumns count="2">
    <tableColumn id="1" xr3:uid="{00000000-0010-0000-0300-000001000000}" name="Date" totalsRowLabel="Total" dataDxfId="16" totalsRowDxfId="15">
      <calculatedColumnFormula>IF(AND(MONTH(Tableau_calcul[[#This Row],[Date]])=2,DAY(Tableau_calcul[[#This Row],[Date]])=29),DATE(YEAR(Tableau_calcul[[#This Row],[Date]])-1,2,28),IF(ROW()=2,DATE(YEAR(Tableau_calcul[[#This Row],[Date]])-1,MONTH(Tableau_calcul[[#This Row],[Date]]),DAY(Tableau_calcul[[#This Row],[Date]])),DATE(YEAR(Tableau_calcul[[#This Row],[Date]])-1,MONTH(Tableau_calcul[[#This Row],[Date]]),DAY(Tableau_calcul[[#This Row],[Date]]))))</calculatedColumnFormula>
    </tableColumn>
    <tableColumn id="6" xr3:uid="{00000000-0010-0000-0300-000006000000}" name="Traitement" totalsRowFunction="custom" dataDxfId="14" totalsRowDxfId="13">
      <calculatedColumnFormula>IF(Tableau_absentéisme_décomposé[[#This Row],[Date]]=A1,"",IFERROR(INDEX(Tableau_absentéisme[],IF(AND(Tableau_absentéisme_décomposé[[#This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calculatedColumnFormula>
      <totalsRowFormula>COUNTIF(Tableau_absentéisme_décomposé[Traitement],"Plein traitement")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au_statut" displayName="Tableau_statut" ref="B1:B8" totalsRowShown="0" headerRowDxfId="12" headerRowBorderDxfId="11" tableBorderDxfId="10">
  <autoFilter ref="B1:B8" xr:uid="{00000000-0009-0000-0100-000002000000}"/>
  <tableColumns count="1">
    <tableColumn id="1" xr3:uid="{00000000-0010-0000-0400-000001000000}" name="Statut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au_type_traitement" displayName="Tableau_type_traitement" ref="A1:A3" totalsRowShown="0" headerRowDxfId="8" dataDxfId="7">
  <autoFilter ref="A1:A3" xr:uid="{00000000-0009-0000-0100-000001000000}"/>
  <tableColumns count="1">
    <tableColumn id="1" xr3:uid="{00000000-0010-0000-0500-000001000000}" name="Type traitement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S378"/>
  <sheetViews>
    <sheetView showGridLines="0" tabSelected="1" workbookViewId="0">
      <selection activeCell="F14" sqref="F14"/>
    </sheetView>
  </sheetViews>
  <sheetFormatPr baseColWidth="10" defaultColWidth="11.42578125" defaultRowHeight="15" x14ac:dyDescent="0.25"/>
  <cols>
    <col min="1" max="1" width="3.5703125" customWidth="1"/>
    <col min="2" max="2" width="5.7109375" customWidth="1"/>
    <col min="3" max="4" width="12.140625" customWidth="1"/>
    <col min="5" max="5" width="10.7109375" customWidth="1"/>
    <col min="6" max="6" width="17.140625" customWidth="1"/>
    <col min="7" max="7" width="7.140625" customWidth="1"/>
    <col min="8" max="8" width="5.7109375" customWidth="1"/>
    <col min="9" max="10" width="12.140625" customWidth="1"/>
    <col min="11" max="11" width="10.7109375" customWidth="1"/>
    <col min="12" max="12" width="17.140625" customWidth="1"/>
    <col min="13" max="13" width="2.85546875" customWidth="1"/>
    <col min="14" max="15" width="10.7109375" customWidth="1"/>
    <col min="16" max="16" width="37.5703125" style="3" customWidth="1"/>
    <col min="17" max="17" width="14" customWidth="1"/>
    <col min="18" max="18" width="11.5703125"/>
    <col min="19" max="19" width="11.42578125" style="3"/>
    <col min="22" max="22" width="10.28515625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/>
    </row>
    <row r="2" spans="1:19" x14ac:dyDescent="0.25">
      <c r="A2" s="11"/>
      <c r="B2" s="36" t="s">
        <v>25</v>
      </c>
      <c r="C2" s="36"/>
      <c r="D2" s="36"/>
      <c r="E2" s="36"/>
      <c r="F2" s="36"/>
      <c r="G2" s="11"/>
      <c r="H2" s="11"/>
      <c r="I2" s="11"/>
      <c r="J2" s="11"/>
      <c r="K2" s="11"/>
      <c r="L2" s="11"/>
      <c r="M2" s="11"/>
      <c r="P2"/>
    </row>
    <row r="3" spans="1:19" x14ac:dyDescent="0.25">
      <c r="A3" s="11"/>
      <c r="B3" s="37"/>
      <c r="C3" s="38"/>
      <c r="D3" s="38"/>
      <c r="E3" s="38"/>
      <c r="F3" s="39"/>
      <c r="G3" s="11"/>
      <c r="H3" s="11"/>
      <c r="I3" s="11"/>
      <c r="J3" s="11"/>
      <c r="K3" s="11"/>
      <c r="L3" s="11"/>
      <c r="M3" s="11"/>
      <c r="P3"/>
    </row>
    <row r="4" spans="1:19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P4"/>
    </row>
    <row r="5" spans="1:19" x14ac:dyDescent="0.25">
      <c r="A5" s="11"/>
      <c r="B5" s="36" t="s">
        <v>17</v>
      </c>
      <c r="C5" s="36"/>
      <c r="D5" s="36"/>
      <c r="E5" s="36"/>
      <c r="F5" s="36"/>
      <c r="G5" s="11"/>
      <c r="H5" s="44" t="s">
        <v>23</v>
      </c>
      <c r="I5" s="44"/>
      <c r="J5" s="44"/>
      <c r="K5" s="44"/>
      <c r="L5" s="44"/>
      <c r="M5" s="11"/>
      <c r="P5"/>
    </row>
    <row r="6" spans="1:19" ht="15" customHeight="1" x14ac:dyDescent="0.25">
      <c r="A6" s="11"/>
      <c r="B6" s="37"/>
      <c r="C6" s="38"/>
      <c r="D6" s="38"/>
      <c r="E6" s="38"/>
      <c r="F6" s="39"/>
      <c r="G6" s="11"/>
      <c r="H6" s="45" t="str">
        <f>IF(Date_survenance="","Renseigner une date de survenance",
IF(Statut_agent="","Préciser le statut de l'agent.",
IF(AND(OR(LEFT(Statut_agent,1)="F",LEFT(Statut_agent,1)="G"),Date_entrée_coll=""),"Renseigner la date d'entrée dans la collectivité.",
IF(OR(COUNTA(Tableau_absentéisme[N°])-COUNTBLANK(Tableau_absentéisme[N°])&lt;&gt;COUNTA(Tableau_absentéisme[Début]),COUNTA(Tableau_absentéisme[N°])-COUNTBLANK(Tableau_absentéisme[N°])&lt;&gt;COUNTA(Tableau_absentéisme[Fin]),COUNTA(Tableau_absentéisme[N°])-COUNTBLANK(Tableau_absentéisme[N°])&lt;&gt;COUNTA(Tableau_absentéisme[Nb jours])-COUNTBLANK(Tableau_absentéisme[Nb jours]),COUNTA(Tableau_absentéisme[N°])-COUNTBLANK(Tableau_absentéisme[N°])&lt;&gt;COUNTA(Tableau_absentéisme[Traitement])),"Une des lignes de l'abentéisme antérieur est incomplète.",
IF(COUNTIF(Tableau_absentéisme[Nb jours],"&lt;1")&gt;0,"Une des lignes de l'absentéisme antérieur a une date de début postérieure à la date de fin.",
IF(AND(SUMIF(Tableau_absentéisme[Traitement],"Plein traitement",Tableau_absentéisme[Nb jours])&gt;droits_PT,droits_PT&gt;0),"Le nombre de jours à plein traitement de l'absentéisme antérieur est supérieur aux droits de l'agent : "&amp;droits_PT&amp;" jours à plein traitement.",
IF(AND(OR(LEFT(Statut_agent,1)="F",LEFT(Statut_agent,1)="G"),SUMIF(Tableau_absentéisme[Traitement],"Demi traitement",Tableau_absentéisme[Nb jours])&gt;droits_DT,droits_DT&gt;0),"Le nombre de jours à demi traitement de l'absentéisme antérieur est supérieur aux droits de l'agent : "&amp;droits_DT&amp;" jours à demi traitement",
IF(Droits_agent=0,"L'agent n'a pas l'ancienneté suffisante pour avoir des droits.",""))))))))</f>
        <v>Renseigner une date de survenance</v>
      </c>
      <c r="I6" s="46"/>
      <c r="J6" s="46"/>
      <c r="K6" s="46"/>
      <c r="L6" s="47"/>
      <c r="M6" s="11"/>
      <c r="P6"/>
    </row>
    <row r="7" spans="1:19" x14ac:dyDescent="0.25">
      <c r="A7" s="11"/>
      <c r="B7" s="36" t="s">
        <v>13</v>
      </c>
      <c r="C7" s="36"/>
      <c r="D7" s="36"/>
      <c r="E7" s="36"/>
      <c r="F7" s="36"/>
      <c r="G7" s="11"/>
      <c r="H7" s="48"/>
      <c r="I7" s="49"/>
      <c r="J7" s="49"/>
      <c r="K7" s="49"/>
      <c r="L7" s="50"/>
      <c r="M7" s="12"/>
      <c r="P7"/>
    </row>
    <row r="8" spans="1:19" x14ac:dyDescent="0.25">
      <c r="A8" s="11"/>
      <c r="B8" s="56"/>
      <c r="C8" s="57"/>
      <c r="D8" s="57"/>
      <c r="E8" s="57"/>
      <c r="F8" s="58"/>
      <c r="G8" s="11"/>
      <c r="H8" s="48"/>
      <c r="I8" s="49"/>
      <c r="J8" s="49"/>
      <c r="K8" s="49"/>
      <c r="L8" s="50"/>
      <c r="M8" s="11"/>
      <c r="P8"/>
      <c r="S8"/>
    </row>
    <row r="9" spans="1:19" x14ac:dyDescent="0.25">
      <c r="A9" s="11"/>
      <c r="B9" s="54" t="str">
        <f>IF(OR(LEFT(B8,1)="F",LEFT(B8,1)="G"),"Date entrée collectivité","")</f>
        <v/>
      </c>
      <c r="C9" s="54"/>
      <c r="D9" s="54"/>
      <c r="E9" s="54"/>
      <c r="F9" s="54"/>
      <c r="G9" s="11"/>
      <c r="H9" s="48"/>
      <c r="I9" s="49"/>
      <c r="J9" s="49"/>
      <c r="K9" s="49"/>
      <c r="L9" s="50"/>
      <c r="M9" s="11"/>
      <c r="P9"/>
      <c r="S9"/>
    </row>
    <row r="10" spans="1:19" x14ac:dyDescent="0.25">
      <c r="A10" s="11"/>
      <c r="B10" s="55"/>
      <c r="C10" s="55"/>
      <c r="D10" s="55"/>
      <c r="E10" s="55"/>
      <c r="F10" s="55"/>
      <c r="G10" s="11"/>
      <c r="H10" s="51"/>
      <c r="I10" s="52"/>
      <c r="J10" s="52"/>
      <c r="K10" s="52"/>
      <c r="L10" s="53"/>
      <c r="M10" s="11"/>
      <c r="P10"/>
      <c r="S10"/>
    </row>
    <row r="11" spans="1:19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P11"/>
      <c r="S11"/>
    </row>
    <row r="12" spans="1:19" ht="48.75" customHeight="1" x14ac:dyDescent="0.25">
      <c r="A12" s="11"/>
      <c r="B12" s="42" t="s">
        <v>28</v>
      </c>
      <c r="C12" s="42"/>
      <c r="D12" s="42"/>
      <c r="E12" s="42"/>
      <c r="F12" s="43"/>
      <c r="G12" s="11"/>
      <c r="H12" s="40" t="s">
        <v>24</v>
      </c>
      <c r="I12" s="40"/>
      <c r="J12" s="40"/>
      <c r="K12" s="40"/>
      <c r="L12" s="41"/>
      <c r="M12" s="11"/>
      <c r="P12"/>
      <c r="S12"/>
    </row>
    <row r="13" spans="1:19" ht="30" customHeight="1" x14ac:dyDescent="0.25">
      <c r="A13" s="11"/>
      <c r="B13" s="1" t="s">
        <v>8</v>
      </c>
      <c r="C13" s="1" t="s">
        <v>1</v>
      </c>
      <c r="D13" s="1" t="s">
        <v>2</v>
      </c>
      <c r="E13" s="1" t="s">
        <v>3</v>
      </c>
      <c r="F13" s="1" t="s">
        <v>9</v>
      </c>
      <c r="G13" s="11"/>
      <c r="H13" s="5" t="s">
        <v>8</v>
      </c>
      <c r="I13" s="5" t="s">
        <v>1</v>
      </c>
      <c r="J13" s="5" t="s">
        <v>2</v>
      </c>
      <c r="K13" s="5" t="s">
        <v>3</v>
      </c>
      <c r="L13" s="1" t="s">
        <v>9</v>
      </c>
      <c r="M13" s="11"/>
      <c r="P13"/>
      <c r="S13"/>
    </row>
    <row r="14" spans="1:19" x14ac:dyDescent="0.25">
      <c r="A14" s="11"/>
      <c r="B14" s="16" t="str">
        <f>IF(Tableau_absentéisme[[#This Row],[Début]]="","",ROW()-ROW(Tableau_absentéisme[[#Headers],[#Data],[N°]]))</f>
        <v/>
      </c>
      <c r="C14" s="15"/>
      <c r="D14" s="15"/>
      <c r="E14" s="16" t="str">
        <f>IF(OR(Tableau_absentéisme[[#This Row],[Début]]="",Tableau_absentéisme[[#This Row],[Fin]]=""),"",Tableau_absentéisme[[#This Row],[Fin]]-Tableau_absentéisme[[#This Row],[Début]]+1)</f>
        <v/>
      </c>
      <c r="F14" s="17"/>
      <c r="G14" s="14"/>
      <c r="H14" s="16" t="str">
        <f>IF(Tableau_résumé[[#This Row],[Début]]="","",ROW()-ROW(Tableau_résumé[[#All],[N°]]))</f>
        <v/>
      </c>
      <c r="I14" s="18" t="str">
        <f>AT_Date_début</f>
        <v/>
      </c>
      <c r="J14" s="18" t="str">
        <f>AT_Date_fin</f>
        <v/>
      </c>
      <c r="K14" s="16" t="str">
        <f>IF(Tableau_résumé[[#This Row],[Début]]="","",Tableau_résumé[[#This Row],[Fin]]-Tableau_résumé[[#This Row],[Début]]+1)</f>
        <v/>
      </c>
      <c r="L14" s="16" t="str">
        <f>Calcul_traitement</f>
        <v/>
      </c>
      <c r="M14" s="11"/>
      <c r="P14"/>
      <c r="S14"/>
    </row>
    <row r="15" spans="1:19" x14ac:dyDescent="0.25">
      <c r="A15" s="11"/>
      <c r="B15" s="16" t="str">
        <f>IF(Tableau_absentéisme[[#This Row],[Début]]="","",ROW()-ROW(Tableau_absentéisme[[#Headers],[#Data],[N°]]))</f>
        <v/>
      </c>
      <c r="C15" s="15"/>
      <c r="D15" s="15"/>
      <c r="E15" s="16" t="str">
        <f>IF(OR(Tableau_absentéisme[[#This Row],[Début]]="",Tableau_absentéisme[[#This Row],[Fin]]=""),"",Tableau_absentéisme[[#This Row],[Fin]]-Tableau_absentéisme[[#This Row],[Début]]+1)</f>
        <v/>
      </c>
      <c r="F15" s="17"/>
      <c r="G15" s="14"/>
      <c r="H15" s="16" t="str">
        <f>IF(Tableau_résumé[[#This Row],[Début]]="","",ROW()-ROW(Tableau_résumé[[#All],[N°]]))</f>
        <v/>
      </c>
      <c r="I15" s="18" t="str">
        <f>AT_Date_début</f>
        <v/>
      </c>
      <c r="J15" s="18" t="str">
        <f>AT_Date_fin</f>
        <v/>
      </c>
      <c r="K15" s="16" t="str">
        <f>IF(Tableau_résumé[[#This Row],[Début]]="","",Tableau_résumé[[#This Row],[Fin]]-Tableau_résumé[[#This Row],[Début]]+1)</f>
        <v/>
      </c>
      <c r="L15" s="16" t="str">
        <f>Calcul_traitement</f>
        <v/>
      </c>
      <c r="M15" s="11"/>
      <c r="P15"/>
      <c r="S15"/>
    </row>
    <row r="16" spans="1:19" ht="15" customHeight="1" x14ac:dyDescent="0.25">
      <c r="A16" s="11"/>
      <c r="B16" s="16" t="str">
        <f>IF(Tableau_absentéisme[[#This Row],[Début]]="","",ROW()-ROW(Tableau_absentéisme[[#Headers],[#Data],[N°]]))</f>
        <v/>
      </c>
      <c r="C16" s="15"/>
      <c r="D16" s="15"/>
      <c r="E16" s="16" t="str">
        <f>IF(OR(Tableau_absentéisme[[#This Row],[Début]]="",Tableau_absentéisme[[#This Row],[Fin]]=""),"",Tableau_absentéisme[[#This Row],[Fin]]-Tableau_absentéisme[[#This Row],[Début]]+1)</f>
        <v/>
      </c>
      <c r="F16" s="17"/>
      <c r="G16" s="14"/>
      <c r="H16" s="16" t="str">
        <f>IF(Tableau_résumé[[#This Row],[Début]]="","",ROW()-ROW(Tableau_résumé[[#All],[N°]]))</f>
        <v/>
      </c>
      <c r="I16" s="18" t="str">
        <f>AT_Date_début</f>
        <v/>
      </c>
      <c r="J16" s="18" t="str">
        <f>AT_Date_fin</f>
        <v/>
      </c>
      <c r="K16" s="16" t="str">
        <f>IF(Tableau_résumé[[#This Row],[Début]]="","",Tableau_résumé[[#This Row],[Fin]]-Tableau_résumé[[#This Row],[Début]]+1)</f>
        <v/>
      </c>
      <c r="L16" s="16" t="str">
        <f>Calcul_traitement</f>
        <v/>
      </c>
      <c r="M16" s="11"/>
      <c r="P16"/>
      <c r="S16"/>
    </row>
    <row r="17" spans="1:19" x14ac:dyDescent="0.25">
      <c r="A17" s="11"/>
      <c r="B17" s="16" t="str">
        <f>IF(Tableau_absentéisme[[#This Row],[Début]]="","",ROW()-ROW(Tableau_absentéisme[[#Headers],[#Data],[N°]]))</f>
        <v/>
      </c>
      <c r="C17" s="15"/>
      <c r="D17" s="15"/>
      <c r="E17" s="16" t="str">
        <f>IF(OR(Tableau_absentéisme[[#This Row],[Début]]="",Tableau_absentéisme[[#This Row],[Fin]]=""),"",Tableau_absentéisme[[#This Row],[Fin]]-Tableau_absentéisme[[#This Row],[Début]]+1)</f>
        <v/>
      </c>
      <c r="F17" s="17"/>
      <c r="G17" s="14"/>
      <c r="H17" s="16" t="str">
        <f>IF(Tableau_résumé[[#This Row],[Début]]="","",ROW()-ROW(Tableau_résumé[[#All],[N°]]))</f>
        <v/>
      </c>
      <c r="I17" s="18" t="str">
        <f>AT_Date_début</f>
        <v/>
      </c>
      <c r="J17" s="18" t="str">
        <f>AT_Date_fin</f>
        <v/>
      </c>
      <c r="K17" s="16" t="str">
        <f>IF(Tableau_résumé[[#This Row],[Début]]="","",Tableau_résumé[[#This Row],[Fin]]-Tableau_résumé[[#This Row],[Début]]+1)</f>
        <v/>
      </c>
      <c r="L17" s="16" t="str">
        <f>Calcul_traitement</f>
        <v/>
      </c>
      <c r="M17" s="11"/>
      <c r="P17"/>
      <c r="S17"/>
    </row>
    <row r="18" spans="1:19" x14ac:dyDescent="0.25">
      <c r="A18" s="11"/>
      <c r="B18" s="16" t="str">
        <f>IF(Tableau_absentéisme[[#This Row],[Début]]="","",ROW()-ROW(Tableau_absentéisme[[#Headers],[#Data],[N°]]))</f>
        <v/>
      </c>
      <c r="C18" s="15"/>
      <c r="D18" s="15"/>
      <c r="E18" s="16" t="str">
        <f>IF(OR(Tableau_absentéisme[[#This Row],[Début]]="",Tableau_absentéisme[[#This Row],[Fin]]=""),"",Tableau_absentéisme[[#This Row],[Fin]]-Tableau_absentéisme[[#This Row],[Début]]+1)</f>
        <v/>
      </c>
      <c r="F18" s="17"/>
      <c r="G18" s="14"/>
      <c r="H18" s="16" t="str">
        <f>IF(Tableau_résumé[[#This Row],[Début]]="","",ROW()-ROW(Tableau_résumé[[#All],[N°]]))</f>
        <v/>
      </c>
      <c r="I18" s="18" t="str">
        <f>AT_Date_début</f>
        <v/>
      </c>
      <c r="J18" s="18" t="str">
        <f>AT_Date_fin</f>
        <v/>
      </c>
      <c r="K18" s="16" t="str">
        <f>IF(Tableau_résumé[[#This Row],[Début]]="","",Tableau_résumé[[#This Row],[Fin]]-Tableau_résumé[[#This Row],[Début]]+1)</f>
        <v/>
      </c>
      <c r="L18" s="16" t="str">
        <f>Calcul_traitement</f>
        <v/>
      </c>
      <c r="M18" s="11"/>
      <c r="P18"/>
      <c r="S18"/>
    </row>
    <row r="19" spans="1:19" x14ac:dyDescent="0.25">
      <c r="A19" s="11"/>
      <c r="B19" s="16" t="str">
        <f>IF(Tableau_absentéisme[[#This Row],[Début]]="","",ROW()-ROW(Tableau_absentéisme[[#Headers],[#Data],[N°]]))</f>
        <v/>
      </c>
      <c r="C19" s="15"/>
      <c r="D19" s="15"/>
      <c r="E19" s="16" t="str">
        <f>IF(OR(Tableau_absentéisme[[#This Row],[Début]]="",Tableau_absentéisme[[#This Row],[Fin]]=""),"",Tableau_absentéisme[[#This Row],[Fin]]-Tableau_absentéisme[[#This Row],[Début]]+1)</f>
        <v/>
      </c>
      <c r="F19" s="17"/>
      <c r="G19" s="14"/>
      <c r="H19" s="16" t="str">
        <f>IF(Tableau_résumé[[#This Row],[Début]]="","",ROW()-ROW(Tableau_résumé[[#All],[N°]]))</f>
        <v/>
      </c>
      <c r="I19" s="18" t="str">
        <f>AT_Date_début</f>
        <v/>
      </c>
      <c r="J19" s="18" t="str">
        <f>AT_Date_fin</f>
        <v/>
      </c>
      <c r="K19" s="16" t="str">
        <f>IF(Tableau_résumé[[#This Row],[Début]]="","",Tableau_résumé[[#This Row],[Fin]]-Tableau_résumé[[#This Row],[Début]]+1)</f>
        <v/>
      </c>
      <c r="L19" s="16" t="str">
        <f>Calcul_traitement</f>
        <v/>
      </c>
      <c r="M19" s="11"/>
      <c r="P19"/>
      <c r="S19"/>
    </row>
    <row r="20" spans="1:19" x14ac:dyDescent="0.25">
      <c r="A20" s="11"/>
      <c r="B20" s="16" t="str">
        <f>IF(Tableau_absentéisme[[#This Row],[Début]]="","",ROW()-ROW(Tableau_absentéisme[[#Headers],[#Data],[N°]]))</f>
        <v/>
      </c>
      <c r="C20" s="15"/>
      <c r="D20" s="15"/>
      <c r="E20" s="16" t="str">
        <f>IF(OR(Tableau_absentéisme[[#This Row],[Début]]="",Tableau_absentéisme[[#This Row],[Fin]]=""),"",Tableau_absentéisme[[#This Row],[Fin]]-Tableau_absentéisme[[#This Row],[Début]]+1)</f>
        <v/>
      </c>
      <c r="F20" s="17"/>
      <c r="G20" s="14"/>
      <c r="H20" s="16" t="str">
        <f>IF(Tableau_résumé[[#This Row],[Début]]="","",ROW()-ROW(Tableau_résumé[[#All],[N°]]))</f>
        <v/>
      </c>
      <c r="I20" s="18" t="str">
        <f>AT_Date_début</f>
        <v/>
      </c>
      <c r="J20" s="18" t="str">
        <f>AT_Date_fin</f>
        <v/>
      </c>
      <c r="K20" s="16" t="str">
        <f>IF(Tableau_résumé[[#This Row],[Début]]="","",Tableau_résumé[[#This Row],[Fin]]-Tableau_résumé[[#This Row],[Début]]+1)</f>
        <v/>
      </c>
      <c r="L20" s="16" t="str">
        <f>Calcul_traitement</f>
        <v/>
      </c>
      <c r="M20" s="11"/>
      <c r="P20"/>
      <c r="S20"/>
    </row>
    <row r="21" spans="1:19" x14ac:dyDescent="0.25">
      <c r="A21" s="11"/>
      <c r="B21" s="16" t="str">
        <f>IF(Tableau_absentéisme[[#This Row],[Début]]="","",ROW()-ROW(Tableau_absentéisme[[#Headers],[#Data],[N°]]))</f>
        <v/>
      </c>
      <c r="C21" s="15"/>
      <c r="D21" s="15"/>
      <c r="E21" s="16" t="str">
        <f>IF(OR(Tableau_absentéisme[[#This Row],[Début]]="",Tableau_absentéisme[[#This Row],[Fin]]=""),"",Tableau_absentéisme[[#This Row],[Fin]]-Tableau_absentéisme[[#This Row],[Début]]+1)</f>
        <v/>
      </c>
      <c r="F21" s="17"/>
      <c r="G21" s="14"/>
      <c r="H21" s="16" t="str">
        <f>IF(Tableau_résumé[[#This Row],[Début]]="","",ROW()-ROW(Tableau_résumé[[#All],[N°]]))</f>
        <v/>
      </c>
      <c r="I21" s="18" t="str">
        <f>AT_Date_début</f>
        <v/>
      </c>
      <c r="J21" s="18" t="str">
        <f>AT_Date_fin</f>
        <v/>
      </c>
      <c r="K21" s="16" t="str">
        <f>IF(Tableau_résumé[[#This Row],[Début]]="","",Tableau_résumé[[#This Row],[Fin]]-Tableau_résumé[[#This Row],[Début]]+1)</f>
        <v/>
      </c>
      <c r="L21" s="16" t="str">
        <f>Calcul_traitement</f>
        <v/>
      </c>
      <c r="M21" s="11"/>
      <c r="P21"/>
      <c r="S21"/>
    </row>
    <row r="22" spans="1:19" x14ac:dyDescent="0.25">
      <c r="A22" s="11"/>
      <c r="B22" s="16" t="str">
        <f>IF(Tableau_absentéisme[[#This Row],[Début]]="","",ROW()-ROW(Tableau_absentéisme[[#Headers],[#Data],[N°]]))</f>
        <v/>
      </c>
      <c r="C22" s="15"/>
      <c r="D22" s="15"/>
      <c r="E22" s="16" t="str">
        <f>IF(OR(Tableau_absentéisme[[#This Row],[Début]]="",Tableau_absentéisme[[#This Row],[Fin]]=""),"",Tableau_absentéisme[[#This Row],[Fin]]-Tableau_absentéisme[[#This Row],[Début]]+1)</f>
        <v/>
      </c>
      <c r="F22" s="17"/>
      <c r="G22" s="14"/>
      <c r="H22" s="16" t="str">
        <f>IF(Tableau_résumé[[#This Row],[Début]]="","",ROW()-ROW(Tableau_résumé[[#All],[N°]]))</f>
        <v/>
      </c>
      <c r="I22" s="18" t="str">
        <f>AT_Date_début</f>
        <v/>
      </c>
      <c r="J22" s="18" t="str">
        <f>AT_Date_fin</f>
        <v/>
      </c>
      <c r="K22" s="16" t="str">
        <f>IF(Tableau_résumé[[#This Row],[Début]]="","",Tableau_résumé[[#This Row],[Fin]]-Tableau_résumé[[#This Row],[Début]]+1)</f>
        <v/>
      </c>
      <c r="L22" s="16" t="str">
        <f>Calcul_traitement</f>
        <v/>
      </c>
      <c r="M22" s="11"/>
      <c r="P22"/>
      <c r="S22"/>
    </row>
    <row r="23" spans="1:19" x14ac:dyDescent="0.25">
      <c r="A23" s="11"/>
      <c r="B23" s="16" t="str">
        <f>IF(Tableau_absentéisme[[#This Row],[Début]]="","",ROW()-ROW(Tableau_absentéisme[[#Headers],[#Data],[N°]]))</f>
        <v/>
      </c>
      <c r="C23" s="15"/>
      <c r="D23" s="15"/>
      <c r="E23" s="16" t="str">
        <f>IF(OR(Tableau_absentéisme[[#This Row],[Début]]="",Tableau_absentéisme[[#This Row],[Fin]]=""),"",Tableau_absentéisme[[#This Row],[Fin]]-Tableau_absentéisme[[#This Row],[Début]]+1)</f>
        <v/>
      </c>
      <c r="F23" s="17"/>
      <c r="G23" s="14"/>
      <c r="H23" s="16" t="str">
        <f>IF(Tableau_résumé[[#This Row],[Début]]="","",ROW()-ROW(Tableau_résumé[[#All],[N°]]))</f>
        <v/>
      </c>
      <c r="I23" s="18" t="str">
        <f>AT_Date_début</f>
        <v/>
      </c>
      <c r="J23" s="18" t="str">
        <f>AT_Date_fin</f>
        <v/>
      </c>
      <c r="K23" s="16" t="str">
        <f>IF(Tableau_résumé[[#This Row],[Début]]="","",Tableau_résumé[[#This Row],[Fin]]-Tableau_résumé[[#This Row],[Début]]+1)</f>
        <v/>
      </c>
      <c r="L23" s="16" t="str">
        <f>Calcul_traitement</f>
        <v/>
      </c>
      <c r="M23" s="11"/>
      <c r="P23"/>
      <c r="S23"/>
    </row>
    <row r="24" spans="1:19" x14ac:dyDescent="0.25">
      <c r="A24" s="11"/>
      <c r="B24" s="16" t="str">
        <f>IF(Tableau_absentéisme[[#This Row],[Début]]="","",ROW()-ROW(Tableau_absentéisme[[#Headers],[#Data],[N°]]))</f>
        <v/>
      </c>
      <c r="C24" s="15"/>
      <c r="D24" s="15"/>
      <c r="E24" s="16" t="str">
        <f>IF(OR(Tableau_absentéisme[[#This Row],[Début]]="",Tableau_absentéisme[[#This Row],[Fin]]=""),"",Tableau_absentéisme[[#This Row],[Fin]]-Tableau_absentéisme[[#This Row],[Début]]+1)</f>
        <v/>
      </c>
      <c r="F24" s="17"/>
      <c r="G24" s="14"/>
      <c r="H24" s="16" t="str">
        <f>IF(Tableau_résumé[[#This Row],[Début]]="","",ROW()-ROW(Tableau_résumé[[#All],[N°]]))</f>
        <v/>
      </c>
      <c r="I24" s="18" t="str">
        <f>AT_Date_début</f>
        <v/>
      </c>
      <c r="J24" s="18" t="str">
        <f>AT_Date_fin</f>
        <v/>
      </c>
      <c r="K24" s="16" t="str">
        <f>IF(Tableau_résumé[[#This Row],[Début]]="","",Tableau_résumé[[#This Row],[Fin]]-Tableau_résumé[[#This Row],[Début]]+1)</f>
        <v/>
      </c>
      <c r="L24" s="16" t="str">
        <f>Calcul_traitement</f>
        <v/>
      </c>
      <c r="M24" s="11"/>
      <c r="P24"/>
      <c r="S24"/>
    </row>
    <row r="25" spans="1:19" x14ac:dyDescent="0.25">
      <c r="A25" s="11"/>
      <c r="B25" s="16" t="str">
        <f>IF(Tableau_absentéisme[[#This Row],[Début]]="","",ROW()-ROW(Tableau_absentéisme[[#Headers],[#Data],[N°]]))</f>
        <v/>
      </c>
      <c r="C25" s="15"/>
      <c r="D25" s="15"/>
      <c r="E25" s="16" t="str">
        <f>IF(OR(Tableau_absentéisme[[#This Row],[Début]]="",Tableau_absentéisme[[#This Row],[Fin]]=""),"",Tableau_absentéisme[[#This Row],[Fin]]-Tableau_absentéisme[[#This Row],[Début]]+1)</f>
        <v/>
      </c>
      <c r="F25" s="17"/>
      <c r="G25" s="14"/>
      <c r="H25" s="16" t="str">
        <f>IF(Tableau_résumé[[#This Row],[Début]]="","",ROW()-ROW(Tableau_résumé[[#All],[N°]]))</f>
        <v/>
      </c>
      <c r="I25" s="18" t="str">
        <f>AT_Date_début</f>
        <v/>
      </c>
      <c r="J25" s="18" t="str">
        <f>AT_Date_fin</f>
        <v/>
      </c>
      <c r="K25" s="16" t="str">
        <f>IF(Tableau_résumé[[#This Row],[Début]]="","",Tableau_résumé[[#This Row],[Fin]]-Tableau_résumé[[#This Row],[Début]]+1)</f>
        <v/>
      </c>
      <c r="L25" s="16" t="str">
        <f>Calcul_traitement</f>
        <v/>
      </c>
      <c r="M25" s="11"/>
      <c r="P25"/>
      <c r="S25"/>
    </row>
    <row r="26" spans="1:19" x14ac:dyDescent="0.25">
      <c r="A26" s="11"/>
      <c r="B26" s="16" t="str">
        <f>IF(Tableau_absentéisme[[#This Row],[Début]]="","",ROW()-ROW(Tableau_absentéisme[[#Headers],[#Data],[N°]]))</f>
        <v/>
      </c>
      <c r="C26" s="15"/>
      <c r="D26" s="15"/>
      <c r="E26" s="16" t="str">
        <f>IF(OR(Tableau_absentéisme[[#This Row],[Début]]="",Tableau_absentéisme[[#This Row],[Fin]]=""),"",Tableau_absentéisme[[#This Row],[Fin]]-Tableau_absentéisme[[#This Row],[Début]]+1)</f>
        <v/>
      </c>
      <c r="F26" s="17"/>
      <c r="G26" s="14"/>
      <c r="H26" s="16" t="str">
        <f>IF(Tableau_résumé[[#This Row],[Début]]="","",ROW()-ROW(Tableau_résumé[[#All],[N°]]))</f>
        <v/>
      </c>
      <c r="I26" s="18" t="str">
        <f>AT_Date_début</f>
        <v/>
      </c>
      <c r="J26" s="18" t="str">
        <f>AT_Date_fin</f>
        <v/>
      </c>
      <c r="K26" s="16" t="str">
        <f>IF(Tableau_résumé[[#This Row],[Début]]="","",Tableau_résumé[[#This Row],[Fin]]-Tableau_résumé[[#This Row],[Début]]+1)</f>
        <v/>
      </c>
      <c r="L26" s="16" t="str">
        <f>Calcul_traitement</f>
        <v/>
      </c>
      <c r="M26" s="11"/>
      <c r="O26" s="22"/>
      <c r="P26"/>
      <c r="S26"/>
    </row>
    <row r="27" spans="1:19" x14ac:dyDescent="0.25">
      <c r="A27" s="11"/>
      <c r="B27" s="16" t="str">
        <f>IF(Tableau_absentéisme[[#This Row],[Début]]="","",ROW()-ROW(Tableau_absentéisme[[#Headers],[#Data],[N°]]))</f>
        <v/>
      </c>
      <c r="C27" s="15"/>
      <c r="D27" s="15"/>
      <c r="E27" s="16" t="str">
        <f>IF(OR(Tableau_absentéisme[[#This Row],[Début]]="",Tableau_absentéisme[[#This Row],[Fin]]=""),"",Tableau_absentéisme[[#This Row],[Fin]]-Tableau_absentéisme[[#This Row],[Début]]+1)</f>
        <v/>
      </c>
      <c r="F27" s="17"/>
      <c r="G27" s="14"/>
      <c r="H27" s="16" t="str">
        <f>IF(Tableau_résumé[[#This Row],[Début]]="","",ROW()-ROW(Tableau_résumé[[#All],[N°]]))</f>
        <v/>
      </c>
      <c r="I27" s="18" t="str">
        <f>AT_Date_début</f>
        <v/>
      </c>
      <c r="J27" s="18" t="str">
        <f>AT_Date_fin</f>
        <v/>
      </c>
      <c r="K27" s="16" t="str">
        <f>IF(Tableau_résumé[[#This Row],[Début]]="","",Tableau_résumé[[#This Row],[Fin]]-Tableau_résumé[[#This Row],[Début]]+1)</f>
        <v/>
      </c>
      <c r="L27" s="16" t="str">
        <f>Calcul_traitement</f>
        <v/>
      </c>
      <c r="M27" s="11"/>
      <c r="P27"/>
    </row>
    <row r="28" spans="1:19" x14ac:dyDescent="0.25">
      <c r="A28" s="11"/>
      <c r="B28" s="16" t="str">
        <f>IF(Tableau_absentéisme[[#This Row],[Début]]="","",ROW()-ROW(Tableau_absentéisme[[#Headers],[#Data],[N°]]))</f>
        <v/>
      </c>
      <c r="C28" s="15"/>
      <c r="D28" s="15"/>
      <c r="E28" s="16" t="str">
        <f>IF(OR(Tableau_absentéisme[[#This Row],[Début]]="",Tableau_absentéisme[[#This Row],[Fin]]=""),"",Tableau_absentéisme[[#This Row],[Fin]]-Tableau_absentéisme[[#This Row],[Début]]+1)</f>
        <v/>
      </c>
      <c r="F28" s="17"/>
      <c r="G28" s="14"/>
      <c r="H28" s="16" t="str">
        <f>IF(Tableau_résumé[[#This Row],[Début]]="","",ROW()-ROW(Tableau_résumé[[#All],[N°]]))</f>
        <v/>
      </c>
      <c r="I28" s="18" t="str">
        <f>AT_Date_début</f>
        <v/>
      </c>
      <c r="J28" s="18" t="str">
        <f>AT_Date_fin</f>
        <v/>
      </c>
      <c r="K28" s="16" t="str">
        <f>IF(Tableau_résumé[[#This Row],[Début]]="","",Tableau_résumé[[#This Row],[Fin]]-Tableau_résumé[[#This Row],[Début]]+1)</f>
        <v/>
      </c>
      <c r="L28" s="16" t="str">
        <f>Calcul_traitement</f>
        <v/>
      </c>
      <c r="M28" s="11"/>
      <c r="P28"/>
    </row>
    <row r="29" spans="1:19" x14ac:dyDescent="0.25">
      <c r="A29" s="11"/>
      <c r="B29" s="16" t="str">
        <f>IF(Tableau_absentéisme[[#This Row],[Début]]="","",ROW()-ROW(Tableau_absentéisme[[#Headers],[#Data],[N°]]))</f>
        <v/>
      </c>
      <c r="C29" s="15"/>
      <c r="D29" s="15"/>
      <c r="E29" s="16" t="str">
        <f>IF(OR(Tableau_absentéisme[[#This Row],[Début]]="",Tableau_absentéisme[[#This Row],[Fin]]=""),"",Tableau_absentéisme[[#This Row],[Fin]]-Tableau_absentéisme[[#This Row],[Début]]+1)</f>
        <v/>
      </c>
      <c r="F29" s="17"/>
      <c r="G29" s="14"/>
      <c r="H29" s="16" t="str">
        <f>IF(Tableau_résumé[[#This Row],[Début]]="","",ROW()-ROW(Tableau_résumé[[#All],[N°]]))</f>
        <v/>
      </c>
      <c r="I29" s="18" t="str">
        <f>AT_Date_début</f>
        <v/>
      </c>
      <c r="J29" s="18" t="str">
        <f>AT_Date_fin</f>
        <v/>
      </c>
      <c r="K29" s="16" t="str">
        <f>IF(Tableau_résumé[[#This Row],[Début]]="","",Tableau_résumé[[#This Row],[Fin]]-Tableau_résumé[[#This Row],[Début]]+1)</f>
        <v/>
      </c>
      <c r="L29" s="16" t="str">
        <f>Calcul_traitement</f>
        <v/>
      </c>
      <c r="M29" s="11"/>
      <c r="P29"/>
    </row>
    <row r="30" spans="1:19" x14ac:dyDescent="0.25">
      <c r="A30" s="11"/>
      <c r="B30" s="16" t="str">
        <f>IF(Tableau_absentéisme[[#This Row],[Début]]="","",ROW()-ROW(Tableau_absentéisme[[#Headers],[#Data],[N°]]))</f>
        <v/>
      </c>
      <c r="C30" s="15"/>
      <c r="D30" s="15"/>
      <c r="E30" s="16" t="str">
        <f>IF(OR(Tableau_absentéisme[[#This Row],[Début]]="",Tableau_absentéisme[[#This Row],[Fin]]=""),"",Tableau_absentéisme[[#This Row],[Fin]]-Tableau_absentéisme[[#This Row],[Début]]+1)</f>
        <v/>
      </c>
      <c r="F30" s="17"/>
      <c r="G30" s="14"/>
      <c r="H30" s="16" t="str">
        <f>IF(Tableau_résumé[[#This Row],[Début]]="","",ROW()-ROW(Tableau_résumé[[#All],[N°]]))</f>
        <v/>
      </c>
      <c r="I30" s="18" t="str">
        <f>AT_Date_début</f>
        <v/>
      </c>
      <c r="J30" s="18" t="str">
        <f>AT_Date_fin</f>
        <v/>
      </c>
      <c r="K30" s="16" t="str">
        <f>IF(Tableau_résumé[[#This Row],[Début]]="","",Tableau_résumé[[#This Row],[Fin]]-Tableau_résumé[[#This Row],[Début]]+1)</f>
        <v/>
      </c>
      <c r="L30" s="16" t="str">
        <f>Calcul_traitement</f>
        <v/>
      </c>
      <c r="M30" s="11"/>
      <c r="P30"/>
    </row>
    <row r="31" spans="1:19" x14ac:dyDescent="0.25">
      <c r="A31" s="11"/>
      <c r="B31" s="16" t="str">
        <f>IF(Tableau_absentéisme[[#This Row],[Début]]="","",ROW()-ROW(Tableau_absentéisme[[#Headers],[#Data],[N°]]))</f>
        <v/>
      </c>
      <c r="C31" s="15"/>
      <c r="D31" s="15"/>
      <c r="E31" s="16" t="str">
        <f>IF(OR(Tableau_absentéisme[[#This Row],[Début]]="",Tableau_absentéisme[[#This Row],[Fin]]=""),"",Tableau_absentéisme[[#This Row],[Fin]]-Tableau_absentéisme[[#This Row],[Début]]+1)</f>
        <v/>
      </c>
      <c r="F31" s="17"/>
      <c r="G31" s="14"/>
      <c r="H31" s="16" t="str">
        <f>IF(Tableau_résumé[[#This Row],[Début]]="","",ROW()-ROW(Tableau_résumé[[#All],[N°]]))</f>
        <v/>
      </c>
      <c r="I31" s="18" t="str">
        <f>AT_Date_début</f>
        <v/>
      </c>
      <c r="J31" s="18" t="str">
        <f>AT_Date_fin</f>
        <v/>
      </c>
      <c r="K31" s="16" t="str">
        <f>IF(Tableau_résumé[[#This Row],[Début]]="","",Tableau_résumé[[#This Row],[Fin]]-Tableau_résumé[[#This Row],[Début]]+1)</f>
        <v/>
      </c>
      <c r="L31" s="16" t="str">
        <f>Calcul_traitement</f>
        <v/>
      </c>
      <c r="M31" s="11"/>
      <c r="P31"/>
    </row>
    <row r="32" spans="1:19" x14ac:dyDescent="0.25">
      <c r="A32" s="11"/>
      <c r="B32" s="16" t="str">
        <f>IF(Tableau_absentéisme[[#This Row],[Début]]="","",ROW()-ROW(Tableau_absentéisme[[#Headers],[#Data],[N°]]))</f>
        <v/>
      </c>
      <c r="C32" s="15"/>
      <c r="D32" s="15"/>
      <c r="E32" s="16" t="str">
        <f>IF(OR(Tableau_absentéisme[[#This Row],[Début]]="",Tableau_absentéisme[[#This Row],[Fin]]=""),"",Tableau_absentéisme[[#This Row],[Fin]]-Tableau_absentéisme[[#This Row],[Début]]+1)</f>
        <v/>
      </c>
      <c r="F32" s="17"/>
      <c r="G32" s="14"/>
      <c r="H32" s="16" t="str">
        <f>IF(Tableau_résumé[[#This Row],[Début]]="","",ROW()-ROW(Tableau_résumé[[#All],[N°]]))</f>
        <v/>
      </c>
      <c r="I32" s="18" t="str">
        <f>AT_Date_début</f>
        <v/>
      </c>
      <c r="J32" s="18" t="str">
        <f>AT_Date_fin</f>
        <v/>
      </c>
      <c r="K32" s="16" t="str">
        <f>IF(Tableau_résumé[[#This Row],[Début]]="","",Tableau_résumé[[#This Row],[Fin]]-Tableau_résumé[[#This Row],[Début]]+1)</f>
        <v/>
      </c>
      <c r="L32" s="16" t="str">
        <f>Calcul_traitement</f>
        <v/>
      </c>
      <c r="M32" s="11"/>
      <c r="P32"/>
    </row>
    <row r="33" spans="1:18" x14ac:dyDescent="0.25">
      <c r="A33" s="11"/>
      <c r="B33" s="16" t="str">
        <f>IF(Tableau_absentéisme[[#This Row],[Début]]="","",ROW()-ROW(Tableau_absentéisme[[#Headers],[#Data],[N°]]))</f>
        <v/>
      </c>
      <c r="C33" s="15"/>
      <c r="D33" s="15"/>
      <c r="E33" s="16" t="str">
        <f>IF(OR(Tableau_absentéisme[[#This Row],[Début]]="",Tableau_absentéisme[[#This Row],[Fin]]=""),"",Tableau_absentéisme[[#This Row],[Fin]]-Tableau_absentéisme[[#This Row],[Début]]+1)</f>
        <v/>
      </c>
      <c r="F33" s="17"/>
      <c r="G33" s="14"/>
      <c r="H33" s="16" t="str">
        <f>IF(Tableau_résumé[[#This Row],[Début]]="","",ROW()-ROW(Tableau_résumé[[#All],[N°]]))</f>
        <v/>
      </c>
      <c r="I33" s="18" t="str">
        <f>AT_Date_début</f>
        <v/>
      </c>
      <c r="J33" s="18" t="str">
        <f>AT_Date_fin</f>
        <v/>
      </c>
      <c r="K33" s="16" t="str">
        <f>IF(Tableau_résumé[[#This Row],[Début]]="","",Tableau_résumé[[#This Row],[Fin]]-Tableau_résumé[[#This Row],[Début]]+1)</f>
        <v/>
      </c>
      <c r="L33" s="16" t="str">
        <f>Calcul_traitement</f>
        <v/>
      </c>
      <c r="M33" s="11"/>
      <c r="P33"/>
    </row>
    <row r="34" spans="1:18" x14ac:dyDescent="0.25">
      <c r="A34" s="11"/>
      <c r="B34" s="16" t="str">
        <f>IF(Tableau_absentéisme[[#This Row],[Début]]="","",ROW()-ROW(Tableau_absentéisme[[#Headers],[#Data],[N°]]))</f>
        <v/>
      </c>
      <c r="C34" s="15"/>
      <c r="D34" s="15"/>
      <c r="E34" s="16" t="str">
        <f>IF(OR(Tableau_absentéisme[[#This Row],[Début]]="",Tableau_absentéisme[[#This Row],[Fin]]=""),"",Tableau_absentéisme[[#This Row],[Fin]]-Tableau_absentéisme[[#This Row],[Début]]+1)</f>
        <v/>
      </c>
      <c r="F34" s="17"/>
      <c r="G34" s="11"/>
      <c r="H34" s="16" t="str">
        <f>IF(Tableau_résumé[[#This Row],[Début]]="","",ROW()-ROW(Tableau_résumé[[#All],[N°]]))</f>
        <v/>
      </c>
      <c r="I34" s="18" t="str">
        <f>AT_Date_début</f>
        <v/>
      </c>
      <c r="J34" s="18" t="str">
        <f>AT_Date_fin</f>
        <v/>
      </c>
      <c r="K34" s="16" t="str">
        <f>IF(Tableau_résumé[[#This Row],[Début]]="","",Tableau_résumé[[#This Row],[Fin]]-Tableau_résumé[[#This Row],[Début]]+1)</f>
        <v/>
      </c>
      <c r="L34" s="16" t="str">
        <f>Calcul_traitement</f>
        <v/>
      </c>
      <c r="M34" s="11"/>
      <c r="P34"/>
    </row>
    <row r="35" spans="1:18" x14ac:dyDescent="0.25">
      <c r="A35" s="11"/>
      <c r="B35" s="16" t="str">
        <f>IF(Tableau_absentéisme[[#This Row],[Début]]="","",ROW()-ROW(Tableau_absentéisme[[#Headers],[#Data],[N°]]))</f>
        <v/>
      </c>
      <c r="C35" s="15"/>
      <c r="D35" s="15"/>
      <c r="E35" s="16" t="str">
        <f>IF(OR(Tableau_absentéisme[[#This Row],[Début]]="",Tableau_absentéisme[[#This Row],[Fin]]=""),"",Tableau_absentéisme[[#This Row],[Fin]]-Tableau_absentéisme[[#This Row],[Début]]+1)</f>
        <v/>
      </c>
      <c r="F35" s="17"/>
      <c r="G35" s="11"/>
      <c r="H35" s="16" t="str">
        <f>IF(Tableau_résumé[[#This Row],[Début]]="","",ROW()-ROW(Tableau_résumé[[#All],[N°]]))</f>
        <v/>
      </c>
      <c r="I35" s="18" t="str">
        <f>AT_Date_début</f>
        <v/>
      </c>
      <c r="J35" s="18" t="str">
        <f>AT_Date_fin</f>
        <v/>
      </c>
      <c r="K35" s="16" t="str">
        <f>IF(Tableau_résumé[[#This Row],[Début]]="","",Tableau_résumé[[#This Row],[Fin]]-Tableau_résumé[[#This Row],[Début]]+1)</f>
        <v/>
      </c>
      <c r="L35" s="16" t="str">
        <f>Calcul_traitement</f>
        <v/>
      </c>
      <c r="M35" s="11"/>
      <c r="P35"/>
    </row>
    <row r="36" spans="1:18" x14ac:dyDescent="0.25">
      <c r="A36" s="11"/>
      <c r="B36" s="16" t="str">
        <f>IF(Tableau_absentéisme[[#This Row],[Début]]="","",ROW()-ROW(Tableau_absentéisme[[#Headers],[#Data],[N°]]))</f>
        <v/>
      </c>
      <c r="C36" s="15"/>
      <c r="D36" s="15"/>
      <c r="E36" s="16" t="str">
        <f>IF(OR(Tableau_absentéisme[[#This Row],[Début]]="",Tableau_absentéisme[[#This Row],[Fin]]=""),"",Tableau_absentéisme[[#This Row],[Fin]]-Tableau_absentéisme[[#This Row],[Début]]+1)</f>
        <v/>
      </c>
      <c r="F36" s="17"/>
      <c r="G36" s="11"/>
      <c r="H36" s="16" t="str">
        <f>IF(Tableau_résumé[[#This Row],[Début]]="","",ROW()-ROW(Tableau_résumé[[#All],[N°]]))</f>
        <v/>
      </c>
      <c r="I36" s="18" t="str">
        <f>AT_Date_début</f>
        <v/>
      </c>
      <c r="J36" s="18" t="str">
        <f>AT_Date_fin</f>
        <v/>
      </c>
      <c r="K36" s="16" t="str">
        <f>IF(Tableau_résumé[[#This Row],[Début]]="","",Tableau_résumé[[#This Row],[Fin]]-Tableau_résumé[[#This Row],[Début]]+1)</f>
        <v/>
      </c>
      <c r="L36" s="16" t="str">
        <f>Calcul_traitement</f>
        <v/>
      </c>
      <c r="M36" s="11"/>
      <c r="P36"/>
      <c r="R36" s="1"/>
    </row>
    <row r="37" spans="1:18" x14ac:dyDescent="0.25">
      <c r="A37" s="11"/>
      <c r="B37" s="16" t="str">
        <f>IF(Tableau_absentéisme[[#This Row],[Début]]="","",ROW()-ROW(Tableau_absentéisme[[#Headers],[#Data],[N°]]))</f>
        <v/>
      </c>
      <c r="C37" s="15"/>
      <c r="D37" s="15"/>
      <c r="E37" s="16" t="str">
        <f>IF(OR(Tableau_absentéisme[[#This Row],[Début]]="",Tableau_absentéisme[[#This Row],[Fin]]=""),"",Tableau_absentéisme[[#This Row],[Fin]]-Tableau_absentéisme[[#This Row],[Début]]+1)</f>
        <v/>
      </c>
      <c r="F37" s="17"/>
      <c r="G37" s="11"/>
      <c r="H37" s="16" t="str">
        <f>IF(Tableau_résumé[[#This Row],[Début]]="","",ROW()-ROW(Tableau_résumé[[#All],[N°]]))</f>
        <v/>
      </c>
      <c r="I37" s="18" t="str">
        <f>AT_Date_début</f>
        <v/>
      </c>
      <c r="J37" s="18" t="str">
        <f>AT_Date_fin</f>
        <v/>
      </c>
      <c r="K37" s="16" t="str">
        <f>IF(Tableau_résumé[[#This Row],[Début]]="","",Tableau_résumé[[#This Row],[Fin]]-Tableau_résumé[[#This Row],[Début]]+1)</f>
        <v/>
      </c>
      <c r="L37" s="16" t="str">
        <f>Calcul_traitement</f>
        <v/>
      </c>
      <c r="M37" s="11"/>
      <c r="P37"/>
      <c r="R37" s="1"/>
    </row>
    <row r="38" spans="1:18" x14ac:dyDescent="0.25">
      <c r="A38" s="11"/>
      <c r="B38" s="16" t="str">
        <f>IF(Tableau_absentéisme[[#This Row],[Début]]="","",ROW()-ROW(Tableau_absentéisme[[#Headers],[#Data],[N°]]))</f>
        <v/>
      </c>
      <c r="C38" s="15"/>
      <c r="D38" s="15"/>
      <c r="E38" s="16" t="str">
        <f>IF(OR(Tableau_absentéisme[[#This Row],[Début]]="",Tableau_absentéisme[[#This Row],[Fin]]=""),"",Tableau_absentéisme[[#This Row],[Fin]]-Tableau_absentéisme[[#This Row],[Début]]+1)</f>
        <v/>
      </c>
      <c r="F38" s="17"/>
      <c r="G38" s="11"/>
      <c r="H38" s="20" t="str">
        <f>IF(Tableau_résumé[[#This Row],[Début]]="","",ROW()-ROW(Tableau_résumé[[#All],[N°]]))</f>
        <v/>
      </c>
      <c r="I38" s="21" t="str">
        <f>AT_Date_début</f>
        <v/>
      </c>
      <c r="J38" s="21" t="str">
        <f>AT_Date_fin</f>
        <v/>
      </c>
      <c r="K38" s="20" t="str">
        <f>IF(Tableau_résumé[[#This Row],[Début]]="","",Tableau_résumé[[#This Row],[Fin]]-Tableau_résumé[[#This Row],[Début]]+1)</f>
        <v/>
      </c>
      <c r="L38" s="20" t="str">
        <f>Calcul_traitement</f>
        <v/>
      </c>
      <c r="M38" s="11"/>
      <c r="P38"/>
      <c r="R38" s="1"/>
    </row>
    <row r="39" spans="1:18" ht="42.75" customHeight="1" x14ac:dyDescent="0.25">
      <c r="A39" s="11"/>
      <c r="B39" s="32" t="s">
        <v>26</v>
      </c>
      <c r="C39" s="32"/>
      <c r="D39" s="32"/>
      <c r="E39" s="33"/>
      <c r="F39" s="19">
        <f>Tableau_absentéisme_décomposé[[#Totals],[Traitement]]</f>
        <v>0</v>
      </c>
      <c r="G39" s="11"/>
      <c r="H39" s="34" t="s">
        <v>27</v>
      </c>
      <c r="I39" s="35"/>
      <c r="J39" s="35"/>
      <c r="K39" s="35"/>
      <c r="L39" s="19">
        <f>SUMIF(Tableau_résumé[Traitement],"Plein traitement",Tableau_résumé[Nb jours])</f>
        <v>0</v>
      </c>
      <c r="M39" s="11"/>
      <c r="P39"/>
      <c r="R39" s="1"/>
    </row>
    <row r="40" spans="1:18" x14ac:dyDescent="0.25">
      <c r="A40" s="11"/>
      <c r="B40" s="10"/>
      <c r="C40" s="13"/>
      <c r="D40" s="13"/>
      <c r="E40" s="10"/>
      <c r="F40" s="10"/>
      <c r="G40" s="11"/>
      <c r="H40" s="10"/>
      <c r="I40" s="13"/>
      <c r="J40" s="13"/>
      <c r="K40" s="10"/>
      <c r="L40" s="10"/>
      <c r="M40" s="11"/>
      <c r="N40" s="11"/>
      <c r="O40" s="11"/>
      <c r="P40" s="11"/>
      <c r="Q40" s="11"/>
      <c r="R40" s="10"/>
    </row>
    <row r="41" spans="1:18" x14ac:dyDescent="0.25">
      <c r="A41" s="11"/>
      <c r="B41" s="10"/>
      <c r="C41" s="13"/>
      <c r="D41" s="13"/>
      <c r="E41" s="10"/>
      <c r="F41" s="10"/>
      <c r="G41" s="11"/>
      <c r="H41" s="10"/>
      <c r="I41" s="13"/>
      <c r="J41" s="13"/>
      <c r="K41" s="10"/>
      <c r="L41" s="10"/>
      <c r="M41" s="11"/>
      <c r="N41" s="11"/>
      <c r="O41" s="11"/>
      <c r="P41" s="11"/>
      <c r="Q41" s="11"/>
      <c r="R41" s="10"/>
    </row>
    <row r="42" spans="1:18" x14ac:dyDescent="0.25">
      <c r="A42" s="11"/>
      <c r="B42" s="10"/>
      <c r="C42" s="13"/>
      <c r="D42" s="13"/>
      <c r="E42" s="10"/>
      <c r="F42" s="13"/>
      <c r="G42" s="11"/>
      <c r="H42" s="10"/>
      <c r="I42" s="13"/>
      <c r="J42" s="13"/>
      <c r="K42" s="10"/>
      <c r="L42" s="10"/>
      <c r="M42" s="11"/>
      <c r="N42" s="11"/>
      <c r="O42" s="11"/>
      <c r="P42" s="11"/>
      <c r="Q42" s="11"/>
      <c r="R42" s="10"/>
    </row>
    <row r="43" spans="1:18" x14ac:dyDescent="0.25">
      <c r="A43" s="11"/>
      <c r="B43" s="10"/>
      <c r="C43" s="13"/>
      <c r="D43" s="13"/>
      <c r="E43" s="10"/>
      <c r="F43" s="13"/>
      <c r="G43" s="11"/>
      <c r="H43" s="10"/>
      <c r="I43" s="13"/>
      <c r="J43" s="13"/>
      <c r="K43" s="10"/>
      <c r="L43" s="10"/>
      <c r="M43" s="11"/>
      <c r="N43" s="11"/>
      <c r="O43" s="11"/>
      <c r="P43" s="11"/>
      <c r="Q43" s="11"/>
      <c r="R43" s="10"/>
    </row>
    <row r="44" spans="1:18" x14ac:dyDescent="0.25">
      <c r="A44" s="11"/>
      <c r="B44" s="11"/>
      <c r="C44" s="14"/>
      <c r="D44" s="14"/>
      <c r="E44" s="11"/>
      <c r="F44" s="14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</row>
    <row r="45" spans="1:18" x14ac:dyDescent="0.25">
      <c r="A45" s="11"/>
      <c r="B45" s="11"/>
      <c r="C45" s="14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0"/>
    </row>
    <row r="46" spans="1:18" x14ac:dyDescent="0.25">
      <c r="A46" s="11"/>
      <c r="B46" s="11"/>
      <c r="C46" s="14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0"/>
    </row>
    <row r="47" spans="1:18" x14ac:dyDescent="0.25">
      <c r="A47" s="11"/>
      <c r="B47" s="11"/>
      <c r="C47" s="14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</row>
    <row r="48" spans="1:18" x14ac:dyDescent="0.25">
      <c r="A48" s="11"/>
      <c r="B48" s="11"/>
      <c r="C48" s="14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0"/>
    </row>
    <row r="49" spans="1:18" x14ac:dyDescent="0.25">
      <c r="A49" s="11"/>
      <c r="B49" s="11"/>
      <c r="C49" s="1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0"/>
    </row>
    <row r="50" spans="1:18" x14ac:dyDescent="0.25">
      <c r="A50" s="11"/>
      <c r="B50" s="11"/>
      <c r="C50" s="1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0"/>
    </row>
    <row r="51" spans="1:18" x14ac:dyDescent="0.25">
      <c r="A51" s="11"/>
      <c r="B51" s="11"/>
      <c r="C51" s="14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0"/>
    </row>
    <row r="52" spans="1:18" x14ac:dyDescent="0.25">
      <c r="A52" s="11"/>
      <c r="B52" s="11"/>
      <c r="C52" s="14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0"/>
    </row>
    <row r="53" spans="1:18" x14ac:dyDescent="0.25">
      <c r="A53" s="11"/>
      <c r="B53" s="11"/>
      <c r="C53" s="14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0"/>
    </row>
    <row r="54" spans="1:18" x14ac:dyDescent="0.25">
      <c r="A54" s="11"/>
      <c r="B54" s="11"/>
      <c r="C54" s="14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0"/>
    </row>
    <row r="55" spans="1:18" x14ac:dyDescent="0.25">
      <c r="A55" s="11"/>
      <c r="B55" s="11"/>
      <c r="C55" s="14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0"/>
    </row>
    <row r="56" spans="1:18" x14ac:dyDescent="0.25">
      <c r="A56" s="11"/>
      <c r="B56" s="11"/>
      <c r="C56" s="14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0"/>
    </row>
    <row r="57" spans="1:18" x14ac:dyDescent="0.25">
      <c r="A57" s="11"/>
      <c r="B57" s="11"/>
      <c r="C57" s="14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0"/>
    </row>
    <row r="58" spans="1:18" x14ac:dyDescent="0.25">
      <c r="A58" s="11"/>
      <c r="B58" s="11"/>
      <c r="C58" s="14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0"/>
    </row>
    <row r="59" spans="1:18" x14ac:dyDescent="0.25">
      <c r="A59" s="11"/>
      <c r="B59" s="11"/>
      <c r="C59" s="14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0"/>
    </row>
    <row r="60" spans="1:18" x14ac:dyDescent="0.25">
      <c r="A60" s="11"/>
      <c r="B60" s="11"/>
      <c r="C60" s="14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0"/>
    </row>
    <row r="61" spans="1:18" x14ac:dyDescent="0.25">
      <c r="A61" s="11"/>
      <c r="B61" s="11"/>
      <c r="C61" s="14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0"/>
    </row>
    <row r="62" spans="1:18" x14ac:dyDescent="0.25">
      <c r="A62" s="11"/>
      <c r="B62" s="11"/>
      <c r="C62" s="14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0"/>
    </row>
    <row r="63" spans="1:18" x14ac:dyDescent="0.25">
      <c r="A63" s="11"/>
      <c r="B63" s="11"/>
      <c r="C63" s="14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0"/>
    </row>
    <row r="64" spans="1:18" x14ac:dyDescent="0.25">
      <c r="A64" s="11"/>
      <c r="B64" s="11"/>
      <c r="C64" s="14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0"/>
    </row>
    <row r="65" spans="3:18" x14ac:dyDescent="0.25">
      <c r="C65" s="3"/>
      <c r="P65"/>
      <c r="R65" s="1"/>
    </row>
    <row r="66" spans="3:18" x14ac:dyDescent="0.25">
      <c r="C66" s="3"/>
      <c r="P66"/>
      <c r="R66" s="1"/>
    </row>
    <row r="67" spans="3:18" x14ac:dyDescent="0.25">
      <c r="C67" s="3"/>
      <c r="P67"/>
      <c r="R67" s="1"/>
    </row>
    <row r="68" spans="3:18" x14ac:dyDescent="0.25">
      <c r="C68" s="3"/>
      <c r="P68"/>
      <c r="R68" s="1"/>
    </row>
    <row r="69" spans="3:18" x14ac:dyDescent="0.25">
      <c r="P69"/>
      <c r="R69" s="1"/>
    </row>
    <row r="70" spans="3:18" x14ac:dyDescent="0.25">
      <c r="P70"/>
      <c r="R70" s="1"/>
    </row>
    <row r="71" spans="3:18" x14ac:dyDescent="0.25">
      <c r="P71"/>
      <c r="R71" s="1"/>
    </row>
    <row r="72" spans="3:18" x14ac:dyDescent="0.25">
      <c r="P72"/>
      <c r="R72" s="1"/>
    </row>
    <row r="73" spans="3:18" x14ac:dyDescent="0.25">
      <c r="P73"/>
      <c r="R73" s="1"/>
    </row>
    <row r="74" spans="3:18" x14ac:dyDescent="0.25">
      <c r="P74"/>
      <c r="R74" s="1"/>
    </row>
    <row r="75" spans="3:18" x14ac:dyDescent="0.25">
      <c r="P75"/>
      <c r="R75" s="1"/>
    </row>
    <row r="76" spans="3:18" x14ac:dyDescent="0.25">
      <c r="P76"/>
      <c r="R76" s="1"/>
    </row>
    <row r="77" spans="3:18" x14ac:dyDescent="0.25">
      <c r="P77"/>
      <c r="R77" s="1"/>
    </row>
    <row r="78" spans="3:18" x14ac:dyDescent="0.25">
      <c r="P78"/>
      <c r="R78" s="1"/>
    </row>
    <row r="79" spans="3:18" x14ac:dyDescent="0.25">
      <c r="P79"/>
      <c r="R79" s="1"/>
    </row>
    <row r="80" spans="3:18" x14ac:dyDescent="0.25">
      <c r="P80"/>
      <c r="R80" s="1"/>
    </row>
    <row r="81" spans="16:18" x14ac:dyDescent="0.25">
      <c r="P81"/>
      <c r="R81" s="1"/>
    </row>
    <row r="82" spans="16:18" x14ac:dyDescent="0.25">
      <c r="P82"/>
      <c r="R82" s="1"/>
    </row>
    <row r="83" spans="16:18" x14ac:dyDescent="0.25">
      <c r="P83"/>
      <c r="R83" s="1"/>
    </row>
    <row r="84" spans="16:18" x14ac:dyDescent="0.25">
      <c r="P84"/>
      <c r="R84" s="1"/>
    </row>
    <row r="85" spans="16:18" x14ac:dyDescent="0.25">
      <c r="P85"/>
      <c r="R85" s="1"/>
    </row>
    <row r="86" spans="16:18" x14ac:dyDescent="0.25">
      <c r="P86"/>
      <c r="R86" s="1"/>
    </row>
    <row r="87" spans="16:18" x14ac:dyDescent="0.25">
      <c r="P87"/>
      <c r="R87" s="1"/>
    </row>
    <row r="88" spans="16:18" x14ac:dyDescent="0.25">
      <c r="P88"/>
      <c r="R88" s="1"/>
    </row>
    <row r="89" spans="16:18" x14ac:dyDescent="0.25">
      <c r="P89"/>
      <c r="R89" s="1"/>
    </row>
    <row r="90" spans="16:18" x14ac:dyDescent="0.25">
      <c r="P90"/>
      <c r="R90" s="1"/>
    </row>
    <row r="91" spans="16:18" x14ac:dyDescent="0.25">
      <c r="P91"/>
      <c r="R91" s="1"/>
    </row>
    <row r="92" spans="16:18" x14ac:dyDescent="0.25">
      <c r="P92"/>
      <c r="R92" s="1"/>
    </row>
    <row r="93" spans="16:18" x14ac:dyDescent="0.25">
      <c r="P93"/>
      <c r="R93" s="1"/>
    </row>
    <row r="94" spans="16:18" x14ac:dyDescent="0.25">
      <c r="P94"/>
      <c r="R94" s="1"/>
    </row>
    <row r="95" spans="16:18" x14ac:dyDescent="0.25">
      <c r="P95"/>
      <c r="R95" s="1"/>
    </row>
    <row r="96" spans="16:18" x14ac:dyDescent="0.25">
      <c r="P96"/>
      <c r="R96" s="1"/>
    </row>
    <row r="97" spans="16:18" x14ac:dyDescent="0.25">
      <c r="P97"/>
      <c r="R97" s="1"/>
    </row>
    <row r="98" spans="16:18" x14ac:dyDescent="0.25">
      <c r="P98"/>
      <c r="R98" s="1"/>
    </row>
    <row r="99" spans="16:18" x14ac:dyDescent="0.25">
      <c r="P99"/>
      <c r="R99" s="1"/>
    </row>
    <row r="100" spans="16:18" x14ac:dyDescent="0.25">
      <c r="P100"/>
      <c r="R100" s="1"/>
    </row>
    <row r="101" spans="16:18" x14ac:dyDescent="0.25">
      <c r="P101"/>
      <c r="R101" s="1"/>
    </row>
    <row r="102" spans="16:18" x14ac:dyDescent="0.25">
      <c r="P102"/>
      <c r="R102" s="1"/>
    </row>
    <row r="103" spans="16:18" x14ac:dyDescent="0.25">
      <c r="P103"/>
      <c r="R103" s="1"/>
    </row>
    <row r="104" spans="16:18" x14ac:dyDescent="0.25">
      <c r="P104"/>
      <c r="R104" s="1"/>
    </row>
    <row r="105" spans="16:18" x14ac:dyDescent="0.25">
      <c r="P105"/>
      <c r="R105" s="1"/>
    </row>
    <row r="106" spans="16:18" x14ac:dyDescent="0.25">
      <c r="P106"/>
      <c r="R106" s="1"/>
    </row>
    <row r="107" spans="16:18" x14ac:dyDescent="0.25">
      <c r="P107"/>
      <c r="R107" s="1"/>
    </row>
    <row r="108" spans="16:18" x14ac:dyDescent="0.25">
      <c r="P108"/>
      <c r="R108" s="1"/>
    </row>
    <row r="109" spans="16:18" x14ac:dyDescent="0.25">
      <c r="P109"/>
      <c r="R109" s="1"/>
    </row>
    <row r="110" spans="16:18" x14ac:dyDescent="0.25">
      <c r="P110"/>
      <c r="R110" s="1"/>
    </row>
    <row r="111" spans="16:18" x14ac:dyDescent="0.25">
      <c r="P111"/>
      <c r="R111" s="1"/>
    </row>
    <row r="112" spans="16:18" x14ac:dyDescent="0.25">
      <c r="P112"/>
      <c r="R112" s="1"/>
    </row>
    <row r="113" spans="16:18" x14ac:dyDescent="0.25">
      <c r="P113"/>
      <c r="R113" s="1"/>
    </row>
    <row r="114" spans="16:18" x14ac:dyDescent="0.25">
      <c r="P114"/>
      <c r="R114" s="1"/>
    </row>
    <row r="115" spans="16:18" x14ac:dyDescent="0.25">
      <c r="P115"/>
      <c r="R115" s="1"/>
    </row>
    <row r="116" spans="16:18" x14ac:dyDescent="0.25">
      <c r="P116"/>
      <c r="R116" s="1"/>
    </row>
    <row r="117" spans="16:18" x14ac:dyDescent="0.25">
      <c r="P117"/>
      <c r="R117" s="1"/>
    </row>
    <row r="118" spans="16:18" x14ac:dyDescent="0.25">
      <c r="P118"/>
      <c r="R118" s="1"/>
    </row>
    <row r="119" spans="16:18" x14ac:dyDescent="0.25">
      <c r="P119"/>
      <c r="R119" s="1"/>
    </row>
    <row r="120" spans="16:18" x14ac:dyDescent="0.25">
      <c r="P120"/>
      <c r="R120" s="1"/>
    </row>
    <row r="121" spans="16:18" x14ac:dyDescent="0.25">
      <c r="P121"/>
      <c r="R121" s="1"/>
    </row>
    <row r="122" spans="16:18" x14ac:dyDescent="0.25">
      <c r="P122"/>
      <c r="R122" s="1"/>
    </row>
    <row r="123" spans="16:18" x14ac:dyDescent="0.25">
      <c r="P123"/>
      <c r="R123" s="1"/>
    </row>
    <row r="124" spans="16:18" x14ac:dyDescent="0.25">
      <c r="P124"/>
      <c r="R124" s="1"/>
    </row>
    <row r="125" spans="16:18" x14ac:dyDescent="0.25">
      <c r="P125"/>
      <c r="R125" s="1"/>
    </row>
    <row r="126" spans="16:18" x14ac:dyDescent="0.25">
      <c r="P126"/>
      <c r="R126" s="1"/>
    </row>
    <row r="127" spans="16:18" x14ac:dyDescent="0.25">
      <c r="P127"/>
      <c r="R127" s="1"/>
    </row>
    <row r="128" spans="16:18" x14ac:dyDescent="0.25">
      <c r="P128"/>
      <c r="R128" s="1"/>
    </row>
    <row r="129" spans="16:18" x14ac:dyDescent="0.25">
      <c r="P129"/>
      <c r="R129" s="1"/>
    </row>
    <row r="130" spans="16:18" x14ac:dyDescent="0.25">
      <c r="P130"/>
      <c r="R130" s="1"/>
    </row>
    <row r="131" spans="16:18" x14ac:dyDescent="0.25">
      <c r="P131"/>
      <c r="R131" s="1"/>
    </row>
    <row r="132" spans="16:18" x14ac:dyDescent="0.25">
      <c r="P132"/>
      <c r="R132" s="1"/>
    </row>
    <row r="133" spans="16:18" x14ac:dyDescent="0.25">
      <c r="P133"/>
      <c r="R133" s="1"/>
    </row>
    <row r="134" spans="16:18" x14ac:dyDescent="0.25">
      <c r="P134"/>
      <c r="R134" s="1"/>
    </row>
    <row r="135" spans="16:18" x14ac:dyDescent="0.25">
      <c r="P135"/>
      <c r="R135" s="1"/>
    </row>
    <row r="136" spans="16:18" x14ac:dyDescent="0.25">
      <c r="P136"/>
      <c r="R136" s="1"/>
    </row>
    <row r="137" spans="16:18" x14ac:dyDescent="0.25">
      <c r="P137"/>
      <c r="R137" s="1"/>
    </row>
    <row r="138" spans="16:18" x14ac:dyDescent="0.25">
      <c r="P138"/>
      <c r="R138" s="1"/>
    </row>
    <row r="139" spans="16:18" x14ac:dyDescent="0.25">
      <c r="P139"/>
      <c r="R139" s="1"/>
    </row>
    <row r="140" spans="16:18" x14ac:dyDescent="0.25">
      <c r="P140"/>
      <c r="R140" s="1"/>
    </row>
    <row r="141" spans="16:18" x14ac:dyDescent="0.25">
      <c r="P141"/>
      <c r="R141" s="1"/>
    </row>
    <row r="142" spans="16:18" x14ac:dyDescent="0.25">
      <c r="P142"/>
      <c r="R142" s="1"/>
    </row>
    <row r="143" spans="16:18" x14ac:dyDescent="0.25">
      <c r="P143"/>
      <c r="R143" s="1"/>
    </row>
    <row r="144" spans="16:18" x14ac:dyDescent="0.25">
      <c r="P144"/>
      <c r="R144" s="1"/>
    </row>
    <row r="145" spans="16:18" x14ac:dyDescent="0.25">
      <c r="P145"/>
      <c r="R145" s="1"/>
    </row>
    <row r="146" spans="16:18" x14ac:dyDescent="0.25">
      <c r="P146"/>
      <c r="R146" s="1"/>
    </row>
    <row r="147" spans="16:18" x14ac:dyDescent="0.25">
      <c r="P147"/>
      <c r="R147" s="1"/>
    </row>
    <row r="148" spans="16:18" x14ac:dyDescent="0.25">
      <c r="P148"/>
      <c r="R148" s="1"/>
    </row>
    <row r="149" spans="16:18" x14ac:dyDescent="0.25">
      <c r="P149"/>
      <c r="R149" s="1"/>
    </row>
    <row r="150" spans="16:18" x14ac:dyDescent="0.25">
      <c r="P150"/>
      <c r="R150" s="1"/>
    </row>
    <row r="151" spans="16:18" x14ac:dyDescent="0.25">
      <c r="P151"/>
      <c r="R151" s="1"/>
    </row>
    <row r="152" spans="16:18" x14ac:dyDescent="0.25">
      <c r="P152"/>
      <c r="R152" s="1"/>
    </row>
    <row r="153" spans="16:18" x14ac:dyDescent="0.25">
      <c r="P153"/>
      <c r="R153" s="1"/>
    </row>
    <row r="154" spans="16:18" x14ac:dyDescent="0.25">
      <c r="P154"/>
      <c r="R154" s="1"/>
    </row>
    <row r="155" spans="16:18" x14ac:dyDescent="0.25">
      <c r="P155"/>
      <c r="R155" s="1"/>
    </row>
    <row r="156" spans="16:18" x14ac:dyDescent="0.25">
      <c r="P156"/>
      <c r="R156" s="1"/>
    </row>
    <row r="157" spans="16:18" x14ac:dyDescent="0.25">
      <c r="P157"/>
      <c r="R157" s="1"/>
    </row>
    <row r="158" spans="16:18" x14ac:dyDescent="0.25">
      <c r="P158"/>
      <c r="R158" s="1"/>
    </row>
    <row r="159" spans="16:18" x14ac:dyDescent="0.25">
      <c r="P159"/>
      <c r="R159" s="1"/>
    </row>
    <row r="160" spans="16:18" x14ac:dyDescent="0.25">
      <c r="P160"/>
      <c r="R160" s="1"/>
    </row>
    <row r="161" spans="16:18" x14ac:dyDescent="0.25">
      <c r="P161"/>
      <c r="R161" s="1"/>
    </row>
    <row r="162" spans="16:18" x14ac:dyDescent="0.25">
      <c r="P162"/>
      <c r="R162" s="1"/>
    </row>
    <row r="163" spans="16:18" x14ac:dyDescent="0.25">
      <c r="P163"/>
      <c r="R163" s="1"/>
    </row>
    <row r="164" spans="16:18" x14ac:dyDescent="0.25">
      <c r="P164"/>
      <c r="R164" s="1"/>
    </row>
    <row r="165" spans="16:18" x14ac:dyDescent="0.25">
      <c r="P165"/>
      <c r="R165" s="1"/>
    </row>
    <row r="166" spans="16:18" x14ac:dyDescent="0.25">
      <c r="P166"/>
      <c r="R166" s="1"/>
    </row>
    <row r="167" spans="16:18" x14ac:dyDescent="0.25">
      <c r="P167"/>
      <c r="R167" s="1"/>
    </row>
    <row r="168" spans="16:18" x14ac:dyDescent="0.25">
      <c r="P168"/>
      <c r="R168" s="1"/>
    </row>
    <row r="169" spans="16:18" x14ac:dyDescent="0.25">
      <c r="P169"/>
      <c r="R169" s="1"/>
    </row>
    <row r="170" spans="16:18" x14ac:dyDescent="0.25">
      <c r="P170"/>
      <c r="R170" s="1"/>
    </row>
    <row r="171" spans="16:18" x14ac:dyDescent="0.25">
      <c r="P171"/>
      <c r="R171" s="1"/>
    </row>
    <row r="172" spans="16:18" x14ac:dyDescent="0.25">
      <c r="P172"/>
      <c r="R172" s="1"/>
    </row>
    <row r="173" spans="16:18" x14ac:dyDescent="0.25">
      <c r="P173"/>
      <c r="R173" s="1"/>
    </row>
    <row r="174" spans="16:18" x14ac:dyDescent="0.25">
      <c r="P174"/>
      <c r="R174" s="1"/>
    </row>
    <row r="175" spans="16:18" x14ac:dyDescent="0.25">
      <c r="P175"/>
      <c r="R175" s="1"/>
    </row>
    <row r="176" spans="16:18" x14ac:dyDescent="0.25">
      <c r="P176"/>
      <c r="R176" s="1"/>
    </row>
    <row r="177" spans="16:18" x14ac:dyDescent="0.25">
      <c r="P177"/>
      <c r="R177" s="1"/>
    </row>
    <row r="178" spans="16:18" x14ac:dyDescent="0.25">
      <c r="P178"/>
      <c r="R178" s="1"/>
    </row>
    <row r="179" spans="16:18" x14ac:dyDescent="0.25">
      <c r="P179"/>
      <c r="R179" s="1"/>
    </row>
    <row r="180" spans="16:18" x14ac:dyDescent="0.25">
      <c r="P180"/>
      <c r="R180" s="1"/>
    </row>
    <row r="181" spans="16:18" x14ac:dyDescent="0.25">
      <c r="P181"/>
      <c r="R181" s="1"/>
    </row>
    <row r="182" spans="16:18" x14ac:dyDescent="0.25">
      <c r="P182"/>
      <c r="R182" s="1"/>
    </row>
    <row r="183" spans="16:18" x14ac:dyDescent="0.25">
      <c r="P183"/>
      <c r="R183" s="1"/>
    </row>
    <row r="184" spans="16:18" x14ac:dyDescent="0.25">
      <c r="P184"/>
      <c r="R184" s="1"/>
    </row>
    <row r="185" spans="16:18" x14ac:dyDescent="0.25">
      <c r="P185"/>
      <c r="R185" s="1"/>
    </row>
    <row r="186" spans="16:18" x14ac:dyDescent="0.25">
      <c r="P186"/>
      <c r="R186" s="1"/>
    </row>
    <row r="187" spans="16:18" x14ac:dyDescent="0.25">
      <c r="P187"/>
      <c r="R187" s="1"/>
    </row>
    <row r="188" spans="16:18" x14ac:dyDescent="0.25">
      <c r="P188"/>
      <c r="R188" s="1"/>
    </row>
    <row r="189" spans="16:18" x14ac:dyDescent="0.25">
      <c r="P189"/>
      <c r="R189" s="1"/>
    </row>
    <row r="190" spans="16:18" x14ac:dyDescent="0.25">
      <c r="P190"/>
      <c r="R190" s="1"/>
    </row>
    <row r="191" spans="16:18" x14ac:dyDescent="0.25">
      <c r="P191"/>
      <c r="R191" s="1"/>
    </row>
    <row r="192" spans="16:18" x14ac:dyDescent="0.25">
      <c r="P192"/>
      <c r="R192" s="1"/>
    </row>
    <row r="193" spans="16:18" x14ac:dyDescent="0.25">
      <c r="P193"/>
      <c r="R193" s="1"/>
    </row>
    <row r="194" spans="16:18" x14ac:dyDescent="0.25">
      <c r="P194"/>
      <c r="R194" s="1"/>
    </row>
    <row r="195" spans="16:18" x14ac:dyDescent="0.25">
      <c r="P195"/>
      <c r="R195" s="1"/>
    </row>
    <row r="196" spans="16:18" x14ac:dyDescent="0.25">
      <c r="P196"/>
      <c r="R196" s="1"/>
    </row>
    <row r="197" spans="16:18" x14ac:dyDescent="0.25">
      <c r="P197"/>
      <c r="R197" s="1"/>
    </row>
    <row r="198" spans="16:18" x14ac:dyDescent="0.25">
      <c r="P198"/>
      <c r="R198" s="1"/>
    </row>
    <row r="199" spans="16:18" x14ac:dyDescent="0.25">
      <c r="P199"/>
      <c r="R199" s="1"/>
    </row>
    <row r="200" spans="16:18" x14ac:dyDescent="0.25">
      <c r="P200"/>
      <c r="R200" s="1"/>
    </row>
    <row r="201" spans="16:18" x14ac:dyDescent="0.25">
      <c r="P201"/>
      <c r="R201" s="1"/>
    </row>
    <row r="202" spans="16:18" x14ac:dyDescent="0.25">
      <c r="P202"/>
      <c r="R202" s="1"/>
    </row>
    <row r="203" spans="16:18" x14ac:dyDescent="0.25">
      <c r="P203"/>
      <c r="R203" s="1"/>
    </row>
    <row r="204" spans="16:18" x14ac:dyDescent="0.25">
      <c r="P204"/>
      <c r="R204" s="1"/>
    </row>
    <row r="205" spans="16:18" x14ac:dyDescent="0.25">
      <c r="P205"/>
      <c r="R205" s="1"/>
    </row>
    <row r="206" spans="16:18" x14ac:dyDescent="0.25">
      <c r="P206"/>
      <c r="R206" s="1"/>
    </row>
    <row r="207" spans="16:18" x14ac:dyDescent="0.25">
      <c r="P207"/>
      <c r="R207" s="1"/>
    </row>
    <row r="208" spans="16:18" x14ac:dyDescent="0.25">
      <c r="P208"/>
      <c r="R208" s="1"/>
    </row>
    <row r="209" spans="16:18" x14ac:dyDescent="0.25">
      <c r="P209"/>
      <c r="R209" s="1"/>
    </row>
    <row r="210" spans="16:18" x14ac:dyDescent="0.25">
      <c r="P210"/>
      <c r="R210" s="1"/>
    </row>
    <row r="211" spans="16:18" x14ac:dyDescent="0.25">
      <c r="P211"/>
      <c r="R211" s="1"/>
    </row>
    <row r="212" spans="16:18" x14ac:dyDescent="0.25">
      <c r="P212"/>
      <c r="R212" s="1"/>
    </row>
    <row r="213" spans="16:18" x14ac:dyDescent="0.25">
      <c r="P213"/>
      <c r="R213" s="1"/>
    </row>
    <row r="214" spans="16:18" x14ac:dyDescent="0.25">
      <c r="P214"/>
      <c r="R214" s="1"/>
    </row>
    <row r="215" spans="16:18" x14ac:dyDescent="0.25">
      <c r="P215"/>
      <c r="R215" s="1"/>
    </row>
    <row r="216" spans="16:18" x14ac:dyDescent="0.25">
      <c r="P216"/>
      <c r="R216" s="1"/>
    </row>
    <row r="217" spans="16:18" x14ac:dyDescent="0.25">
      <c r="P217"/>
      <c r="R217" s="1"/>
    </row>
    <row r="218" spans="16:18" x14ac:dyDescent="0.25">
      <c r="P218"/>
      <c r="R218" s="1"/>
    </row>
    <row r="219" spans="16:18" x14ac:dyDescent="0.25">
      <c r="P219"/>
      <c r="R219" s="1"/>
    </row>
    <row r="220" spans="16:18" x14ac:dyDescent="0.25">
      <c r="P220"/>
      <c r="R220" s="1"/>
    </row>
    <row r="221" spans="16:18" x14ac:dyDescent="0.25">
      <c r="P221"/>
      <c r="R221" s="1"/>
    </row>
    <row r="222" spans="16:18" x14ac:dyDescent="0.25">
      <c r="P222"/>
      <c r="R222" s="1"/>
    </row>
    <row r="223" spans="16:18" x14ac:dyDescent="0.25">
      <c r="P223"/>
      <c r="R223" s="1"/>
    </row>
    <row r="224" spans="16:18" x14ac:dyDescent="0.25">
      <c r="P224"/>
      <c r="R224" s="1"/>
    </row>
    <row r="225" spans="16:18" x14ac:dyDescent="0.25">
      <c r="P225"/>
      <c r="R225" s="1"/>
    </row>
    <row r="226" spans="16:18" x14ac:dyDescent="0.25">
      <c r="P226"/>
      <c r="R226" s="1"/>
    </row>
    <row r="227" spans="16:18" x14ac:dyDescent="0.25">
      <c r="P227"/>
      <c r="R227" s="1"/>
    </row>
    <row r="228" spans="16:18" x14ac:dyDescent="0.25">
      <c r="P228"/>
      <c r="R228" s="1"/>
    </row>
    <row r="229" spans="16:18" x14ac:dyDescent="0.25">
      <c r="P229"/>
      <c r="R229" s="1"/>
    </row>
    <row r="230" spans="16:18" x14ac:dyDescent="0.25">
      <c r="P230"/>
      <c r="R230" s="1"/>
    </row>
    <row r="231" spans="16:18" x14ac:dyDescent="0.25">
      <c r="P231"/>
      <c r="R231" s="1"/>
    </row>
    <row r="232" spans="16:18" x14ac:dyDescent="0.25">
      <c r="P232"/>
      <c r="R232" s="1"/>
    </row>
    <row r="233" spans="16:18" x14ac:dyDescent="0.25">
      <c r="P233"/>
      <c r="R233" s="1"/>
    </row>
    <row r="234" spans="16:18" x14ac:dyDescent="0.25">
      <c r="P234"/>
      <c r="R234" s="1"/>
    </row>
    <row r="235" spans="16:18" x14ac:dyDescent="0.25">
      <c r="P235"/>
      <c r="R235" s="1"/>
    </row>
    <row r="236" spans="16:18" x14ac:dyDescent="0.25">
      <c r="P236"/>
      <c r="R236" s="1"/>
    </row>
    <row r="237" spans="16:18" x14ac:dyDescent="0.25">
      <c r="P237"/>
      <c r="R237" s="1"/>
    </row>
    <row r="238" spans="16:18" x14ac:dyDescent="0.25">
      <c r="P238"/>
      <c r="R238" s="1"/>
    </row>
    <row r="239" spans="16:18" x14ac:dyDescent="0.25">
      <c r="P239"/>
      <c r="R239" s="1"/>
    </row>
    <row r="240" spans="16:18" x14ac:dyDescent="0.25">
      <c r="P240"/>
      <c r="R240" s="1"/>
    </row>
    <row r="241" spans="16:18" x14ac:dyDescent="0.25">
      <c r="P241"/>
      <c r="R241" s="1"/>
    </row>
    <row r="242" spans="16:18" x14ac:dyDescent="0.25">
      <c r="P242"/>
      <c r="R242" s="1"/>
    </row>
    <row r="243" spans="16:18" x14ac:dyDescent="0.25">
      <c r="P243"/>
      <c r="R243" s="1"/>
    </row>
    <row r="244" spans="16:18" x14ac:dyDescent="0.25">
      <c r="P244"/>
      <c r="R244" s="1"/>
    </row>
    <row r="245" spans="16:18" x14ac:dyDescent="0.25">
      <c r="P245"/>
      <c r="R245" s="1"/>
    </row>
    <row r="246" spans="16:18" x14ac:dyDescent="0.25">
      <c r="P246"/>
      <c r="R246" s="1"/>
    </row>
    <row r="247" spans="16:18" x14ac:dyDescent="0.25">
      <c r="P247"/>
      <c r="R247" s="1"/>
    </row>
    <row r="248" spans="16:18" x14ac:dyDescent="0.25">
      <c r="P248"/>
      <c r="R248" s="1"/>
    </row>
    <row r="249" spans="16:18" x14ac:dyDescent="0.25">
      <c r="P249"/>
      <c r="R249" s="1"/>
    </row>
    <row r="250" spans="16:18" x14ac:dyDescent="0.25">
      <c r="P250"/>
      <c r="R250" s="1"/>
    </row>
    <row r="251" spans="16:18" x14ac:dyDescent="0.25">
      <c r="P251"/>
      <c r="R251" s="1"/>
    </row>
    <row r="252" spans="16:18" x14ac:dyDescent="0.25">
      <c r="P252"/>
      <c r="R252" s="1"/>
    </row>
    <row r="253" spans="16:18" x14ac:dyDescent="0.25">
      <c r="P253"/>
      <c r="R253" s="1"/>
    </row>
    <row r="254" spans="16:18" x14ac:dyDescent="0.25">
      <c r="P254"/>
      <c r="R254" s="1"/>
    </row>
    <row r="255" spans="16:18" x14ac:dyDescent="0.25">
      <c r="P255"/>
      <c r="R255" s="1"/>
    </row>
    <row r="256" spans="16:18" x14ac:dyDescent="0.25">
      <c r="P256"/>
      <c r="R256" s="1"/>
    </row>
    <row r="257" spans="16:18" x14ac:dyDescent="0.25">
      <c r="P257"/>
      <c r="R257" s="1"/>
    </row>
    <row r="258" spans="16:18" x14ac:dyDescent="0.25">
      <c r="P258"/>
      <c r="R258" s="1"/>
    </row>
    <row r="259" spans="16:18" x14ac:dyDescent="0.25">
      <c r="P259"/>
      <c r="R259" s="1"/>
    </row>
    <row r="260" spans="16:18" x14ac:dyDescent="0.25">
      <c r="P260"/>
      <c r="R260" s="1"/>
    </row>
    <row r="261" spans="16:18" x14ac:dyDescent="0.25">
      <c r="P261"/>
      <c r="R261" s="1"/>
    </row>
    <row r="262" spans="16:18" x14ac:dyDescent="0.25">
      <c r="P262"/>
      <c r="R262" s="1"/>
    </row>
    <row r="263" spans="16:18" x14ac:dyDescent="0.25">
      <c r="P263"/>
      <c r="R263" s="1"/>
    </row>
    <row r="264" spans="16:18" x14ac:dyDescent="0.25">
      <c r="P264"/>
      <c r="R264" s="1"/>
    </row>
    <row r="265" spans="16:18" x14ac:dyDescent="0.25">
      <c r="P265"/>
      <c r="R265" s="1"/>
    </row>
    <row r="266" spans="16:18" x14ac:dyDescent="0.25">
      <c r="P266"/>
      <c r="R266" s="1"/>
    </row>
    <row r="267" spans="16:18" x14ac:dyDescent="0.25">
      <c r="P267"/>
      <c r="R267" s="1"/>
    </row>
    <row r="268" spans="16:18" x14ac:dyDescent="0.25">
      <c r="P268"/>
      <c r="R268" s="1"/>
    </row>
    <row r="269" spans="16:18" x14ac:dyDescent="0.25">
      <c r="P269"/>
      <c r="R269" s="1"/>
    </row>
    <row r="270" spans="16:18" x14ac:dyDescent="0.25">
      <c r="P270"/>
      <c r="R270" s="1"/>
    </row>
    <row r="271" spans="16:18" x14ac:dyDescent="0.25">
      <c r="P271"/>
      <c r="R271" s="1"/>
    </row>
    <row r="272" spans="16:18" x14ac:dyDescent="0.25">
      <c r="P272"/>
      <c r="R272" s="1"/>
    </row>
    <row r="273" spans="16:18" x14ac:dyDescent="0.25">
      <c r="P273"/>
      <c r="R273" s="1"/>
    </row>
    <row r="274" spans="16:18" x14ac:dyDescent="0.25">
      <c r="P274"/>
      <c r="R274" s="1"/>
    </row>
    <row r="275" spans="16:18" x14ac:dyDescent="0.25">
      <c r="P275"/>
      <c r="R275" s="1"/>
    </row>
    <row r="276" spans="16:18" x14ac:dyDescent="0.25">
      <c r="P276"/>
      <c r="R276" s="1"/>
    </row>
    <row r="277" spans="16:18" x14ac:dyDescent="0.25">
      <c r="P277"/>
      <c r="R277" s="1"/>
    </row>
    <row r="278" spans="16:18" x14ac:dyDescent="0.25">
      <c r="P278"/>
      <c r="R278" s="1"/>
    </row>
    <row r="279" spans="16:18" x14ac:dyDescent="0.25">
      <c r="P279"/>
      <c r="R279" s="1"/>
    </row>
    <row r="280" spans="16:18" x14ac:dyDescent="0.25">
      <c r="P280"/>
      <c r="R280" s="1"/>
    </row>
    <row r="281" spans="16:18" x14ac:dyDescent="0.25">
      <c r="P281"/>
      <c r="R281" s="1"/>
    </row>
    <row r="282" spans="16:18" x14ac:dyDescent="0.25">
      <c r="P282"/>
      <c r="R282" s="1"/>
    </row>
    <row r="283" spans="16:18" x14ac:dyDescent="0.25">
      <c r="P283"/>
      <c r="R283" s="1"/>
    </row>
    <row r="284" spans="16:18" x14ac:dyDescent="0.25">
      <c r="P284"/>
      <c r="R284" s="1"/>
    </row>
    <row r="285" spans="16:18" x14ac:dyDescent="0.25">
      <c r="P285"/>
      <c r="R285" s="1"/>
    </row>
    <row r="286" spans="16:18" x14ac:dyDescent="0.25">
      <c r="P286"/>
      <c r="R286" s="1"/>
    </row>
    <row r="287" spans="16:18" x14ac:dyDescent="0.25">
      <c r="P287"/>
      <c r="R287" s="1"/>
    </row>
    <row r="288" spans="16:18" x14ac:dyDescent="0.25">
      <c r="P288"/>
      <c r="R288" s="1"/>
    </row>
    <row r="289" spans="16:18" x14ac:dyDescent="0.25">
      <c r="P289"/>
      <c r="R289" s="1"/>
    </row>
    <row r="290" spans="16:18" x14ac:dyDescent="0.25">
      <c r="P290"/>
      <c r="R290" s="1"/>
    </row>
    <row r="291" spans="16:18" x14ac:dyDescent="0.25">
      <c r="P291"/>
      <c r="R291" s="1"/>
    </row>
    <row r="292" spans="16:18" x14ac:dyDescent="0.25">
      <c r="P292"/>
      <c r="R292" s="1"/>
    </row>
    <row r="293" spans="16:18" x14ac:dyDescent="0.25">
      <c r="P293"/>
      <c r="R293" s="1"/>
    </row>
    <row r="294" spans="16:18" x14ac:dyDescent="0.25">
      <c r="P294"/>
      <c r="R294" s="1"/>
    </row>
    <row r="295" spans="16:18" x14ac:dyDescent="0.25">
      <c r="P295"/>
      <c r="R295" s="1"/>
    </row>
    <row r="296" spans="16:18" x14ac:dyDescent="0.25">
      <c r="P296"/>
      <c r="R296" s="1"/>
    </row>
    <row r="297" spans="16:18" x14ac:dyDescent="0.25">
      <c r="P297"/>
      <c r="R297" s="1"/>
    </row>
    <row r="298" spans="16:18" x14ac:dyDescent="0.25">
      <c r="P298"/>
      <c r="R298" s="1"/>
    </row>
    <row r="299" spans="16:18" x14ac:dyDescent="0.25">
      <c r="P299"/>
      <c r="R299" s="1"/>
    </row>
    <row r="300" spans="16:18" x14ac:dyDescent="0.25">
      <c r="P300"/>
      <c r="R300" s="1"/>
    </row>
    <row r="301" spans="16:18" x14ac:dyDescent="0.25">
      <c r="P301"/>
      <c r="R301" s="1"/>
    </row>
    <row r="302" spans="16:18" x14ac:dyDescent="0.25">
      <c r="P302"/>
      <c r="R302" s="1"/>
    </row>
    <row r="303" spans="16:18" x14ac:dyDescent="0.25">
      <c r="P303"/>
      <c r="R303" s="1"/>
    </row>
    <row r="304" spans="16:18" x14ac:dyDescent="0.25">
      <c r="P304"/>
      <c r="R304" s="1"/>
    </row>
    <row r="305" spans="16:18" x14ac:dyDescent="0.25">
      <c r="P305"/>
      <c r="R305" s="1"/>
    </row>
    <row r="306" spans="16:18" x14ac:dyDescent="0.25">
      <c r="P306"/>
      <c r="R306" s="1"/>
    </row>
    <row r="307" spans="16:18" x14ac:dyDescent="0.25">
      <c r="P307"/>
      <c r="R307" s="1"/>
    </row>
    <row r="308" spans="16:18" x14ac:dyDescent="0.25">
      <c r="P308"/>
      <c r="R308" s="1"/>
    </row>
    <row r="309" spans="16:18" x14ac:dyDescent="0.25">
      <c r="P309"/>
      <c r="R309" s="1"/>
    </row>
    <row r="310" spans="16:18" x14ac:dyDescent="0.25">
      <c r="P310"/>
      <c r="R310" s="1"/>
    </row>
    <row r="311" spans="16:18" x14ac:dyDescent="0.25">
      <c r="P311"/>
      <c r="R311" s="1"/>
    </row>
    <row r="312" spans="16:18" x14ac:dyDescent="0.25">
      <c r="P312"/>
      <c r="R312" s="1"/>
    </row>
    <row r="313" spans="16:18" x14ac:dyDescent="0.25">
      <c r="P313"/>
      <c r="R313" s="1"/>
    </row>
    <row r="314" spans="16:18" x14ac:dyDescent="0.25">
      <c r="P314"/>
      <c r="R314" s="1"/>
    </row>
    <row r="315" spans="16:18" x14ac:dyDescent="0.25">
      <c r="P315"/>
      <c r="R315" s="1"/>
    </row>
    <row r="316" spans="16:18" x14ac:dyDescent="0.25">
      <c r="P316"/>
      <c r="R316" s="1"/>
    </row>
    <row r="317" spans="16:18" x14ac:dyDescent="0.25">
      <c r="P317"/>
      <c r="R317" s="1"/>
    </row>
    <row r="318" spans="16:18" x14ac:dyDescent="0.25">
      <c r="P318"/>
      <c r="R318" s="1"/>
    </row>
    <row r="319" spans="16:18" x14ac:dyDescent="0.25">
      <c r="P319"/>
      <c r="R319" s="1"/>
    </row>
    <row r="320" spans="16:18" x14ac:dyDescent="0.25">
      <c r="P320"/>
      <c r="R320" s="1"/>
    </row>
    <row r="321" spans="16:18" x14ac:dyDescent="0.25">
      <c r="P321"/>
      <c r="R321" s="1"/>
    </row>
    <row r="322" spans="16:18" x14ac:dyDescent="0.25">
      <c r="P322"/>
      <c r="R322" s="1"/>
    </row>
    <row r="323" spans="16:18" x14ac:dyDescent="0.25">
      <c r="P323"/>
      <c r="R323" s="1"/>
    </row>
    <row r="324" spans="16:18" x14ac:dyDescent="0.25">
      <c r="P324"/>
      <c r="R324" s="1"/>
    </row>
    <row r="325" spans="16:18" x14ac:dyDescent="0.25">
      <c r="P325"/>
      <c r="R325" s="1"/>
    </row>
    <row r="326" spans="16:18" x14ac:dyDescent="0.25">
      <c r="P326"/>
      <c r="R326" s="1"/>
    </row>
    <row r="327" spans="16:18" x14ac:dyDescent="0.25">
      <c r="P327"/>
      <c r="R327" s="1"/>
    </row>
    <row r="328" spans="16:18" x14ac:dyDescent="0.25">
      <c r="P328"/>
      <c r="R328" s="1"/>
    </row>
    <row r="329" spans="16:18" x14ac:dyDescent="0.25">
      <c r="P329"/>
      <c r="R329" s="1"/>
    </row>
    <row r="330" spans="16:18" x14ac:dyDescent="0.25">
      <c r="P330"/>
      <c r="R330" s="1"/>
    </row>
    <row r="331" spans="16:18" x14ac:dyDescent="0.25">
      <c r="P331"/>
      <c r="R331" s="1"/>
    </row>
    <row r="332" spans="16:18" x14ac:dyDescent="0.25">
      <c r="P332"/>
      <c r="R332" s="1"/>
    </row>
    <row r="333" spans="16:18" x14ac:dyDescent="0.25">
      <c r="P333"/>
      <c r="R333" s="1"/>
    </row>
    <row r="334" spans="16:18" x14ac:dyDescent="0.25">
      <c r="P334"/>
      <c r="R334" s="1"/>
    </row>
    <row r="335" spans="16:18" x14ac:dyDescent="0.25">
      <c r="P335"/>
      <c r="R335" s="1"/>
    </row>
    <row r="336" spans="16:18" x14ac:dyDescent="0.25">
      <c r="P336"/>
      <c r="R336" s="1"/>
    </row>
    <row r="337" spans="16:18" x14ac:dyDescent="0.25">
      <c r="P337"/>
      <c r="R337" s="1"/>
    </row>
    <row r="338" spans="16:18" x14ac:dyDescent="0.25">
      <c r="P338"/>
      <c r="R338" s="1"/>
    </row>
    <row r="339" spans="16:18" x14ac:dyDescent="0.25">
      <c r="P339"/>
      <c r="R339" s="1"/>
    </row>
    <row r="340" spans="16:18" x14ac:dyDescent="0.25">
      <c r="P340"/>
      <c r="R340" s="1"/>
    </row>
    <row r="341" spans="16:18" x14ac:dyDescent="0.25">
      <c r="P341"/>
      <c r="R341" s="1"/>
    </row>
    <row r="342" spans="16:18" x14ac:dyDescent="0.25">
      <c r="P342"/>
      <c r="R342" s="1"/>
    </row>
    <row r="343" spans="16:18" x14ac:dyDescent="0.25">
      <c r="P343"/>
      <c r="R343" s="1"/>
    </row>
    <row r="344" spans="16:18" x14ac:dyDescent="0.25">
      <c r="P344"/>
      <c r="R344" s="1"/>
    </row>
    <row r="345" spans="16:18" x14ac:dyDescent="0.25">
      <c r="P345"/>
      <c r="R345" s="1"/>
    </row>
    <row r="346" spans="16:18" x14ac:dyDescent="0.25">
      <c r="P346"/>
      <c r="R346" s="1"/>
    </row>
    <row r="347" spans="16:18" x14ac:dyDescent="0.25">
      <c r="P347"/>
      <c r="R347" s="1"/>
    </row>
    <row r="348" spans="16:18" x14ac:dyDescent="0.25">
      <c r="P348"/>
      <c r="R348" s="1"/>
    </row>
    <row r="349" spans="16:18" x14ac:dyDescent="0.25">
      <c r="P349"/>
      <c r="R349" s="1"/>
    </row>
    <row r="350" spans="16:18" x14ac:dyDescent="0.25">
      <c r="P350"/>
      <c r="R350" s="1"/>
    </row>
    <row r="351" spans="16:18" x14ac:dyDescent="0.25">
      <c r="P351"/>
      <c r="R351" s="1"/>
    </row>
    <row r="352" spans="16:18" x14ac:dyDescent="0.25">
      <c r="P352"/>
      <c r="R352" s="1"/>
    </row>
    <row r="353" spans="16:18" x14ac:dyDescent="0.25">
      <c r="P353"/>
      <c r="R353" s="1"/>
    </row>
    <row r="354" spans="16:18" x14ac:dyDescent="0.25">
      <c r="P354"/>
      <c r="R354" s="1"/>
    </row>
    <row r="355" spans="16:18" x14ac:dyDescent="0.25">
      <c r="P355"/>
      <c r="R355" s="1"/>
    </row>
    <row r="356" spans="16:18" x14ac:dyDescent="0.25">
      <c r="P356"/>
      <c r="R356" s="1"/>
    </row>
    <row r="357" spans="16:18" x14ac:dyDescent="0.25">
      <c r="P357"/>
      <c r="R357" s="1"/>
    </row>
    <row r="358" spans="16:18" x14ac:dyDescent="0.25">
      <c r="P358"/>
      <c r="R358" s="1"/>
    </row>
    <row r="359" spans="16:18" x14ac:dyDescent="0.25">
      <c r="P359"/>
      <c r="R359" s="1"/>
    </row>
    <row r="360" spans="16:18" x14ac:dyDescent="0.25">
      <c r="P360"/>
      <c r="R360" s="1"/>
    </row>
    <row r="361" spans="16:18" x14ac:dyDescent="0.25">
      <c r="P361"/>
      <c r="R361" s="1"/>
    </row>
    <row r="362" spans="16:18" x14ac:dyDescent="0.25">
      <c r="P362"/>
      <c r="R362" s="1"/>
    </row>
    <row r="363" spans="16:18" x14ac:dyDescent="0.25">
      <c r="P363"/>
      <c r="R363" s="1"/>
    </row>
    <row r="364" spans="16:18" x14ac:dyDescent="0.25">
      <c r="P364"/>
      <c r="R364" s="1"/>
    </row>
    <row r="365" spans="16:18" x14ac:dyDescent="0.25">
      <c r="P365"/>
      <c r="R365" s="1"/>
    </row>
    <row r="366" spans="16:18" x14ac:dyDescent="0.25">
      <c r="P366"/>
      <c r="R366" s="1"/>
    </row>
    <row r="367" spans="16:18" x14ac:dyDescent="0.25">
      <c r="P367"/>
      <c r="R367" s="1"/>
    </row>
    <row r="368" spans="16:18" x14ac:dyDescent="0.25">
      <c r="P368"/>
      <c r="R368" s="1"/>
    </row>
    <row r="369" spans="16:18" x14ac:dyDescent="0.25">
      <c r="P369"/>
      <c r="R369" s="1"/>
    </row>
    <row r="370" spans="16:18" x14ac:dyDescent="0.25">
      <c r="P370"/>
      <c r="R370" s="1"/>
    </row>
    <row r="371" spans="16:18" x14ac:dyDescent="0.25">
      <c r="P371"/>
      <c r="R371" s="1"/>
    </row>
    <row r="372" spans="16:18" x14ac:dyDescent="0.25">
      <c r="P372"/>
      <c r="R372" s="1"/>
    </row>
    <row r="373" spans="16:18" x14ac:dyDescent="0.25">
      <c r="P373"/>
      <c r="R373" s="1"/>
    </row>
    <row r="374" spans="16:18" x14ac:dyDescent="0.25">
      <c r="P374"/>
      <c r="R374" s="1"/>
    </row>
    <row r="375" spans="16:18" x14ac:dyDescent="0.25">
      <c r="P375"/>
      <c r="R375" s="1"/>
    </row>
    <row r="376" spans="16:18" x14ac:dyDescent="0.25">
      <c r="P376"/>
      <c r="R376" s="1"/>
    </row>
    <row r="377" spans="16:18" x14ac:dyDescent="0.25">
      <c r="P377"/>
      <c r="R377" s="1"/>
    </row>
    <row r="378" spans="16:18" x14ac:dyDescent="0.25">
      <c r="P378"/>
      <c r="R378" s="1"/>
    </row>
  </sheetData>
  <sheetProtection algorithmName="SHA-512" hashValue="KIgYZnenSo9zFbKKtfPhFecHjw3Go169GM7mjuGdu5QZag6bPHPUQ48rR5ED2ZtuBUuJCri7GvJRLnzHZeH4NA==" saltValue="pVFlqY7TdY4lgU+hc/XdgQ==" spinCount="100000" sheet="1" objects="1" scenarios="1" selectLockedCells="1"/>
  <mergeCells count="14">
    <mergeCell ref="B39:E39"/>
    <mergeCell ref="H39:K39"/>
    <mergeCell ref="B2:F2"/>
    <mergeCell ref="B3:F3"/>
    <mergeCell ref="B5:F5"/>
    <mergeCell ref="B7:F7"/>
    <mergeCell ref="H12:L12"/>
    <mergeCell ref="B12:F12"/>
    <mergeCell ref="H5:L5"/>
    <mergeCell ref="H6:L10"/>
    <mergeCell ref="B9:F9"/>
    <mergeCell ref="B10:F10"/>
    <mergeCell ref="B8:F8"/>
    <mergeCell ref="B6:F6"/>
  </mergeCells>
  <conditionalFormatting sqref="B9">
    <cfRule type="expression" dxfId="5" priority="11">
      <formula>OR(LEFT($B$8,1)="F",LEFT($B$8,1)="G")</formula>
    </cfRule>
  </conditionalFormatting>
  <conditionalFormatting sqref="B10">
    <cfRule type="expression" dxfId="4" priority="18">
      <formula>OR(LEFT($B$8,1)&lt;&gt;"F",LEFT($B$8,1)&lt;&gt;"G")</formula>
    </cfRule>
  </conditionalFormatting>
  <conditionalFormatting sqref="B10:F10">
    <cfRule type="expression" dxfId="3" priority="9">
      <formula>AND($B$10&gt;=$B$6,$B$10&lt;&gt;"")</formula>
    </cfRule>
    <cfRule type="expression" dxfId="2" priority="12">
      <formula>OR(LEFT($B$8,1)="F",LEFT($B$8,1)="G")</formula>
    </cfRule>
  </conditionalFormatting>
  <conditionalFormatting sqref="D14:D38">
    <cfRule type="expression" dxfId="1" priority="1">
      <formula>AND($C14&lt;&gt;"",$D14="")</formula>
    </cfRule>
  </conditionalFormatting>
  <conditionalFormatting sqref="F14:F38">
    <cfRule type="expression" dxfId="0" priority="2">
      <formula>AND($C14&lt;&gt;"",$F14="")</formula>
    </cfRule>
  </conditionalFormatting>
  <dataValidations count="6">
    <dataValidation type="list" allowBlank="1" showInputMessage="1" showErrorMessage="1" sqref="B8:F8" xr:uid="{00000000-0002-0000-0000-000000000000}">
      <formula1>Liste_statut</formula1>
    </dataValidation>
    <dataValidation allowBlank="1" showInputMessage="1" showErrorMessage="1" error="La date de survenance doit être inférieure ou égale à la date du jour." sqref="B6:F6" xr:uid="{00000000-0002-0000-0000-000001000000}"/>
    <dataValidation type="date" allowBlank="1" showErrorMessage="1" error="La date d'entrée doit être inférieure à la date de survenance." sqref="B10:F10" xr:uid="{00000000-0002-0000-0000-000002000000}">
      <formula1>1</formula1>
      <formula2>Date_survenance-1</formula2>
    </dataValidation>
    <dataValidation type="list" allowBlank="1" showInputMessage="1" showErrorMessage="1" sqref="F14:F38" xr:uid="{00000000-0002-0000-0000-000003000000}">
      <formula1>"Plein traitement,Demi traitement"</formula1>
    </dataValidation>
    <dataValidation type="date" operator="lessThan" allowBlank="1" showInputMessage="1" showErrorMessage="1" error="La date doit être antérieure à la date de survenance." sqref="C40:C43 C14:C38" xr:uid="{00000000-0002-0000-0000-000004000000}">
      <formula1>Date_survenance</formula1>
    </dataValidation>
    <dataValidation type="date" allowBlank="1" showErrorMessage="1" error="La date de fin doit être :_x000a_- supérieure à la date de début _x000a_- inférieure à la date de survenance du sinistre." sqref="D40:D43 D14:D38" xr:uid="{00000000-0002-0000-0000-000005000000}">
      <formula1>C14</formula1>
      <formula2>Date_survenance-1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7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U368"/>
  <sheetViews>
    <sheetView workbookViewId="0">
      <selection activeCell="E8" sqref="E8"/>
    </sheetView>
  </sheetViews>
  <sheetFormatPr baseColWidth="10" defaultRowHeight="15" x14ac:dyDescent="0.25"/>
  <cols>
    <col min="1" max="1" width="10.7109375" bestFit="1" customWidth="1"/>
    <col min="2" max="2" width="15.7109375" bestFit="1" customWidth="1"/>
    <col min="4" max="4" width="19.7109375" bestFit="1" customWidth="1"/>
    <col min="5" max="5" width="19.7109375" customWidth="1"/>
    <col min="6" max="6" width="16.7109375" bestFit="1" customWidth="1"/>
    <col min="7" max="8" width="17.85546875" customWidth="1"/>
    <col min="9" max="9" width="13.85546875" customWidth="1"/>
    <col min="10" max="10" width="10.42578125" customWidth="1"/>
    <col min="11" max="11" width="10.7109375" bestFit="1" customWidth="1"/>
    <col min="16" max="16" width="15.7109375" bestFit="1" customWidth="1"/>
    <col min="17" max="17" width="3.42578125" customWidth="1"/>
    <col min="18" max="18" width="10.7109375" bestFit="1" customWidth="1"/>
  </cols>
  <sheetData>
    <row r="1" spans="1:19" ht="30" x14ac:dyDescent="0.25">
      <c r="A1" s="2" t="s">
        <v>0</v>
      </c>
      <c r="B1" s="2" t="s">
        <v>9</v>
      </c>
      <c r="D1" s="30" t="s">
        <v>35</v>
      </c>
      <c r="E1" s="30" t="s">
        <v>36</v>
      </c>
      <c r="F1" s="6" t="s">
        <v>7</v>
      </c>
      <c r="G1" s="30" t="s">
        <v>33</v>
      </c>
      <c r="H1" s="30" t="s">
        <v>34</v>
      </c>
      <c r="I1" s="7" t="s">
        <v>5</v>
      </c>
      <c r="J1" s="7" t="s">
        <v>6</v>
      </c>
      <c r="K1" s="4" t="s">
        <v>0</v>
      </c>
      <c r="L1" s="23" t="s">
        <v>29</v>
      </c>
      <c r="M1" s="23" t="s">
        <v>32</v>
      </c>
      <c r="N1" s="23" t="s">
        <v>30</v>
      </c>
      <c r="O1" s="23" t="s">
        <v>31</v>
      </c>
      <c r="P1" s="23" t="s">
        <v>9</v>
      </c>
    </row>
    <row r="2" spans="1:19" x14ac:dyDescent="0.25">
      <c r="A2" s="25">
        <f>IF(AND(MONTH(Tableau_calcul[[#This Row],[Date]])=2,DAY(Tableau_calcul[[#This Row],[Date]])=29),DATE(YEAR(Tableau_calcul[[#This Row],[Date]])-1,2,28),IF(ROW()=2,DATE(YEAR(Tableau_calcul[[#This Row],[Date]])-1,MONTH(Tableau_calcul[[#This Row],[Date]]),DAY(Tableau_calcul[[#This Row],[Date]])),DATE(YEAR(Tableau_calcul[[#This Row],[Date]])-1,MONTH(Tableau_calcul[[#This Row],[Date]]),DAY(Tableau_calcul[[#This Row],[Date]]))))</f>
        <v>693597</v>
      </c>
      <c r="B2" s="26" t="str">
        <f>IF(Tableau_absentéisme_décomposé[[#This Row],[Date]]=A1,"",IFERROR(INDEX(Tableau_absentéisme[],IF(AND(Tableau_absentéisme_décomposé[[#This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2" s="27"/>
      <c r="D2" s="1" t="e">
        <f ca="1">IF(Tableau_calcul[[#This Row],[Traitement]]="","",IF(Tableau_calcul[[#This Row],[Traitement]]&lt;&gt;OFFSET(Tableau_calcul[[#This Row],[Traitement]],-1,0),"début","continue"))</f>
        <v>#NUM!</v>
      </c>
      <c r="E2" s="1" t="e">
        <f ca="1">IF(Tableau_calcul[[#This Row],[Traitement]]="","",IF(Tableau_calcul[[#This Row],[Traitement]]&lt;&gt;IF(Tableau_calcul[[#This Row],[Date]]=K3,OFFSET(Tableau_calcul[[#This Row],[Traitement]],2,0),OFFSET(Tableau_calcul[[#This Row],[Traitement]],1,0)),"fin","continue"))</f>
        <v>#NUM!</v>
      </c>
      <c r="F2" s="1">
        <f ca="1">COUNTIF($D$2:D2,"début")</f>
        <v>0</v>
      </c>
      <c r="G2" s="1" t="e">
        <f>IF(Tableau_calcul[[#This Row],[Traitement]]="","",CONCATENATE(Tableau_calcul[[#This Row],[agrégat.période.début]],Tableau_calcul[[#This Row],[agrégat.num]]))</f>
        <v>#NUM!</v>
      </c>
      <c r="H2" s="1" t="e">
        <f>IF(Tableau_calcul[[#This Row],[Traitement]]="","",CONCATENATE(IF(Tableau_calcul[[#This Row],[agrégat.période.fin]]="fin","fin","continue"),Tableau_calcul[[#This Row],[agrégat.num]]))</f>
        <v>#NUM!</v>
      </c>
      <c r="I2" s="5" t="e">
        <f ca="1">IF(Tableau_calcul[[#This Row],[agrégat.période.début]]="début",Tableau_calcul[[#This Row],[Date]],"")</f>
        <v>#NUM!</v>
      </c>
      <c r="J2" s="5" t="e">
        <f>IF(Tableau_calcul[[#This Row],[Traitement]]="","",IF(Tableau_calcul[[#This Row],[agrégat.num.période.fin]]=H1,"",VLOOKUP(CONCATENATE("fin",Tableau_calcul[[#This Row],[agrégat.num]]),Tableau_calcul[[agrégat.num.période.fin]:[Date]],4,FALSE)))</f>
        <v>#NUM!</v>
      </c>
      <c r="K2" s="5">
        <f>Date_survenance</f>
        <v>0</v>
      </c>
      <c r="L2" s="1" t="e">
        <f>droits_PT</f>
        <v>#NUM!</v>
      </c>
      <c r="M2" s="1" t="e">
        <f>IF(AND(K2=DATE(YEAR(A2)+1,MONTH(A2),DAY(A2)),Tableau_absentéisme_décomposé[[#This Row],[Traitement]]="Plein traitement"),"anniv PT",droits_PT-IF(COUNTIF(B2:B367,DATE(YEAR(Date_survenance)-1,2,28))=2,COUNTIF(Tableau_absentéisme_décomposé[Traitement],"Plein traitement")-1,COUNTIF(Tableau_absentéisme_décomposé[Traitement],"Plein traitement")))</f>
        <v>#NUM!</v>
      </c>
      <c r="N2" s="1" t="e">
        <f>droits_DT</f>
        <v>#NUM!</v>
      </c>
      <c r="O2" s="1" t="e">
        <f>droits_DT-IF(AND(A60=A61,B60=B61,B60="Demi traitement"),COUNTIF(Tableau_absentéisme_décomposé[Traitement],"Demi traitement")-1,COUNTIF(Tableau_absentéisme_décomposé[Traitement],"Demi traitement"))</f>
        <v>#NUM!</v>
      </c>
      <c r="P2" s="1" t="e">
        <f>IF(M2="","",IF(OR(M2="anniv PT",M2&gt;0),"Plein traitement",IF(OR(LEFT(Statut_agent,1)="A",LEFT(Statut_agent,1)="B",LEFT(Statut_agent,1)="C"),"Demi Traitement",IF(OR(O2="anniv DT",O2&gt;0),"Demi traitement","Sans traitement"))))</f>
        <v>#NUM!</v>
      </c>
      <c r="R2" s="31" t="str">
        <f>IFERROR(VLOOKUP(CONCATENATE("début",ROW()-ROW(Tableau_résumé[[#Headers],[Début]])),Tableau_calcul[[agrégat.num.période.début]:[agrégat.fin]],3,FALSE),"")</f>
        <v/>
      </c>
      <c r="S2" s="3"/>
    </row>
    <row r="3" spans="1:19" x14ac:dyDescent="0.25">
      <c r="A3" s="28">
        <f>IF(AND(MONTH(Tableau_calcul[[#This Row],[Date]])=2,DAY(Tableau_calcul[[#This Row],[Date]])=29),DATE(YEAR(Tableau_calcul[[#This Row],[Date]])-1,2,28),IF(AND(OR(MOD(YEAR(Date_survenance)-1,400)=0,AND(MOD(YEAR(Date_survenance)-1,4)=0,MOD(YEAR(Date_survenance)-1,100)&lt;&gt;0)),MONTH(A2)=2,DAY(A2)=28),DATE(YEAR(Tableau_calcul[[#This Row],[Date]])-1,2,29),DATE(YEAR(Tableau_calcul[[#This Row],[Date]])-1,MONTH(Tableau_calcul[[#This Row],[Date]]),DAY(Tableau_calcul[[#This Row],[Date]]))))</f>
        <v>693598</v>
      </c>
      <c r="B3" s="26" t="str">
        <f>IF(Tableau_absentéisme_décomposé[[#This Row],[Date]]=A2,"",IFERROR(INDEX(Tableau_absentéisme[],IF(AND(Tableau_absentéisme_décomposé[[#This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3" s="27"/>
      <c r="D3" s="1" t="e">
        <f ca="1">IF(Tableau_calcul[[#This Row],[Traitement]]="","",IF(Tableau_calcul[[#This Row],[Traitement]]&lt;&gt;IF(K1=K2,OFFSET(Tableau_calcul[[#This Row],[Traitement]],2,0),OFFSET(Tableau_calcul[[#This Row],[Traitement]],-1,0)),"début","continue"))</f>
        <v>#NUM!</v>
      </c>
      <c r="E3" s="1" t="e">
        <f ca="1">IF(Tableau_calcul[[#This Row],[Traitement]]="","",IF(Tableau_calcul[[#This Row],[Traitement]]&lt;&gt;IF(Tableau_calcul[[#This Row],[Date]]=K4,OFFSET(Tableau_calcul[[#This Row],[Traitement]],2,0),OFFSET(Tableau_calcul[[#This Row],[Traitement]],1,0)),"fin","continue"))</f>
        <v>#NUM!</v>
      </c>
      <c r="F3" s="1">
        <f ca="1">COUNTIF($D$2:D3,"début")</f>
        <v>0</v>
      </c>
      <c r="G3" s="1" t="e">
        <f>IF(Tableau_calcul[[#This Row],[Traitement]]="","",CONCATENATE(Tableau_calcul[[#This Row],[agrégat.période.début]],Tableau_calcul[[#This Row],[agrégat.num]]))</f>
        <v>#NUM!</v>
      </c>
      <c r="H3" s="1" t="e">
        <f>IF(Tableau_calcul[[#This Row],[Traitement]]="","",CONCATENATE(IF(Tableau_calcul[[#This Row],[agrégat.période.fin]]="fin","fin","continue"),Tableau_calcul[[#This Row],[agrégat.num]]))</f>
        <v>#NUM!</v>
      </c>
      <c r="I3" s="5" t="e">
        <f ca="1">IF(Tableau_calcul[[#This Row],[agrégat.période.début]]="début",Tableau_calcul[[#This Row],[Date]],"")</f>
        <v>#NUM!</v>
      </c>
      <c r="J3" s="5" t="e">
        <f>IF(Tableau_calcul[[#This Row],[Traitement]]="","",IF(Tableau_calcul[[#This Row],[agrégat.num.période.fin]]=H2,"",VLOOKUP(CONCATENATE("fin",Tableau_calcul[[#This Row],[agrégat.num]]),Tableau_calcul[[agrégat.num.période.fin]:[Date]],4,FALSE)))</f>
        <v>#NUM!</v>
      </c>
      <c r="K3" s="5">
        <f>IF(AND(OR(MOD(YEAR(K2),400)=0,AND(MOD(YEAR(K2),4)=0,MOD(YEAR(K2),100)&lt;&gt;0)),MONTH(K2)=2,DAY(K2)=28),K2+1,
IF(AND(MONTH(K2)=2,DAY(K2)=28,COUNTIF($K$2:K2,DATE(YEAR(K2)-1,2,28))+COUNTIF($K$2:K2,DATE(YEAR(K2),2,28))&lt;2),DATE(YEAR(K2),2,28),IF(ROW()=2,Date_survenance,K2+1)))</f>
        <v>1</v>
      </c>
      <c r="L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" s="24" t="e">
        <f>IF(Tableau_calcul[[#This Row],[Date]]=K2,"",IF(AND(K3=DATE(YEAR(A3)+1,MONTH(A3),DAY(A3)),Tableau_absentéisme_décomposé[[#This Row],[Traitement]]="Plein traitement"),"anniv PT",IF(COUNTIF($P$2:P2,"Plein traitement")+COUNTIF(B3:$B$367,"Plein traitement")&lt;droits_PT,droits_PT-COUNTIF($P$2:P2,"Plein traitement")-COUNTIF(B3:$B$367,"Plein traitement"),0)))</f>
        <v>#NUM!</v>
      </c>
      <c r="N3" s="1" t="e">
        <f>droits_DT</f>
        <v>#NUM!</v>
      </c>
      <c r="O3" s="24" t="e">
        <f>IF(Tableau_calcul[[#This Row],[Date]]=K2,"",IF(AND(K3=DATE(YEAR(A3)+1,MONTH(A3),DAY(A3)),Tableau_absentéisme_décomposé[[#This Row],[Traitement]]="Demi traitement"),"anniv DT",IF(COUNTIF($P$2:P2,"Demi traitement")+IF(AND($A$60=$A$61,$B$60=$B$61,$B$60="Demi traitement"),COUNTIF(B3:$B$367,"Demi traitement")-1,COUNTIF(B3:$B$367,"Demi traitement"))&lt;droits_DT,droits_DT-COUNTIF($P$2:P2,"Demi traitement")-IF(AND($A$60=$A$61,$B$60=$B$61,$B$60="Demi traitement"),COUNTIF(B3:$B$367,"Demi traitement")-1,COUNTIF(B3:$B$367,"Demi traitement")),0)))</f>
        <v>#NUM!</v>
      </c>
      <c r="P3" s="1" t="e">
        <f>IF(M3="","",IF(OR(M3="anniv PT",M3&gt;0),"Plein traitement",IF(OR(LEFT(Statut_agent,1)="A",LEFT(Statut_agent,1)="B",LEFT(Statut_agent,1)="C"),"Demi Traitement",IF(OR(O3="anniv DT",O3&gt;0),"Demi traitement","Sans traitement"))))</f>
        <v>#NUM!</v>
      </c>
      <c r="R3" s="31" t="str">
        <f>IFERROR(VLOOKUP(CONCATENATE("début",ROW()-ROW(Tableau_résumé[[#Headers],[Début]])),Tableau_calcul[[agrégat.num.période.début]:[agrégat.fin]],3,FALSE),"")</f>
        <v/>
      </c>
      <c r="S3" s="3" t="str">
        <f>IFERROR(VLOOKUP(CONCATENATE("fin",ROW()-ROW(Tableau_résumé[[#Headers],[Fin]])),Tableau_calcul[[agrégat.num.période.fin]:[agrégat.fin]],3,FALSE),"")</f>
        <v/>
      </c>
    </row>
    <row r="4" spans="1:19" x14ac:dyDescent="0.25">
      <c r="A4" s="28">
        <f>IF(AND(OR(MOD(YEAR(Tableau_calcul[[#This Row],[Date]])-1,400)=0,AND(MOD(YEAR(Tableau_calcul[[#This Row],[Date]])-1,4)=0,MOD(YEAR(Tableau_calcul[[#This Row],[Date]])-1,100)&lt;&gt;0)),MONTH(A3)=2,DAY(A3)=28,COUNTIF($A$2:A3,DATE(YEAR(A3),2,28))&lt;2),DATE(YEAR(Tableau_calcul[[#This Row],[Date]])-1,2,29),IF(AND(DAY(A3)=28,MONTH(A3)=2,COUNTIF($A$2:A3,DATE(YEAR(A3)-1,2,28))+COUNTIF($A$2:A3,DATE(YEAR(A3),2,28))&lt;2),DATE(YEAR(Tableau_calcul[[#This Row],[Date]])-1,2,28),DATE(YEAR(Tableau_calcul[[#This Row],[Date]])-1,MONTH(Tableau_calcul[[#This Row],[Date]]),DAY(Tableau_calcul[[#This Row],[Date]]))))</f>
        <v>693599</v>
      </c>
      <c r="B4" s="26" t="str">
        <f>IF(Tableau_absentéisme_décomposé[[#This Row],[Date]]=A3,"",IFERROR(INDEX(Tableau_absentéisme[],IF(AND(Tableau_absentéisme_décomposé[[#This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4" s="27"/>
      <c r="D4" s="1" t="e">
        <f ca="1">IF(Tableau_calcul[[#This Row],[Traitement]]="","",IF(Tableau_calcul[[#This Row],[Traitement]]&lt;&gt;IF(K2=K3,OFFSET(Tableau_calcul[[#This Row],[Traitement]],2,0),OFFSET(Tableau_calcul[[#This Row],[Traitement]],-1,0)),"début","continue"))</f>
        <v>#NUM!</v>
      </c>
      <c r="E4" s="1" t="e">
        <f ca="1">IF(Tableau_calcul[[#This Row],[Traitement]]="","",IF(Tableau_calcul[[#This Row],[Traitement]]&lt;&gt;IF(Tableau_calcul[[#This Row],[Date]]=K5,OFFSET(Tableau_calcul[[#This Row],[Traitement]],2,0),OFFSET(Tableau_calcul[[#This Row],[Traitement]],1,0)),"fin","continue"))</f>
        <v>#NUM!</v>
      </c>
      <c r="F4" s="1">
        <f ca="1">COUNTIF($D$2:D4,"début")</f>
        <v>0</v>
      </c>
      <c r="G4" s="1" t="e">
        <f>IF(Tableau_calcul[[#This Row],[Traitement]]="","",CONCATENATE(Tableau_calcul[[#This Row],[agrégat.période.début]],Tableau_calcul[[#This Row],[agrégat.num]]))</f>
        <v>#NUM!</v>
      </c>
      <c r="H4" s="1" t="e">
        <f>IF(Tableau_calcul[[#This Row],[Traitement]]="","",CONCATENATE(IF(Tableau_calcul[[#This Row],[agrégat.période.fin]]="fin","fin","continue"),Tableau_calcul[[#This Row],[agrégat.num]]))</f>
        <v>#NUM!</v>
      </c>
      <c r="I4" s="5" t="e">
        <f ca="1">IF(Tableau_calcul[[#This Row],[agrégat.période.début]]="début",Tableau_calcul[[#This Row],[Date]],"")</f>
        <v>#NUM!</v>
      </c>
      <c r="J4" s="5" t="e">
        <f>IF(Tableau_calcul[[#This Row],[Traitement]]="","",IF(Tableau_calcul[[#This Row],[agrégat.num.période.fin]]=H3,"",VLOOKUP(CONCATENATE("fin",Tableau_calcul[[#This Row],[agrégat.num]]),Tableau_calcul[[agrégat.num.période.fin]:[Date]],4,FALSE)))</f>
        <v>#NUM!</v>
      </c>
      <c r="K4" s="5">
        <f>IF(AND(OR(MOD(YEAR(K3),400)=0,AND(MOD(YEAR(K3),4)=0,MOD(YEAR(K3),100)&lt;&gt;0)),MONTH(K3)=2,DAY(K3)=28),K3+1,
IF(AND(MONTH(K3)=2,DAY(K3)=28,COUNTIF($K$2:K3,DATE(YEAR(K3)-1,2,28))+COUNTIF($K$2:K3,DATE(YEAR(K3),2,28))&lt;2),DATE(YEAR(K3),2,28),IF(ROW()=2,Date_survenance,K3+1)))</f>
        <v>2</v>
      </c>
      <c r="L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" s="24" t="e">
        <f>IF(Tableau_calcul[[#This Row],[Date]]=K3,"",IF(AND(K4=DATE(YEAR(A4)+1,MONTH(A4),DAY(A4)),Tableau_absentéisme_décomposé[[#This Row],[Traitement]]="Plein traitement"),"anniv PT",IF(COUNTIF($P$2:P3,"Plein traitement")+COUNTIF(B4:$B$367,"Plein traitement")&lt;droits_PT,droits_PT-COUNTIF($P$2:P3,"Plein traitement")-COUNTIF(B4:$B$367,"Plein traitement"),0)))</f>
        <v>#NUM!</v>
      </c>
      <c r="N4" s="1" t="e">
        <f>droits_DT</f>
        <v>#NUM!</v>
      </c>
      <c r="O4" s="1" t="e">
        <f>IF(Tableau_calcul[[#This Row],[Date]]=K3,"",IF(AND(K4=DATE(YEAR(A4)+1,MONTH(A4),DAY(A4)),Tableau_absentéisme_décomposé[[#This Row],[Traitement]]="Demi traitement"),"anniv DT",IF(COUNTIF($P$2:P3,"Demi traitement")+IF(AND($A$60=$A$61,$B$60=$B$61,$B$60="Demi traitement"),COUNTIF(B4:$B$367,"Demi traitement")-1,COUNTIF(B4:$B$367,"Demi traitement"))&lt;droits_DT,droits_DT-COUNTIF($P$2:P3,"Demi traitement")-IF(AND($A$60=$A$61,$B$60=$B$61,$B$60="Demi traitement"),COUNTIF(B4:$B$367,"Demi traitement")-1,COUNTIF(B4:$B$367,"Demi traitement")),0)))</f>
        <v>#NUM!</v>
      </c>
      <c r="P4" s="1" t="e">
        <f>IF(M4="","",IF(OR(M4="anniv PT",M4&gt;0),"Plein traitement",IF(OR(LEFT(Statut_agent,1)="A",LEFT(Statut_agent,1)="B",LEFT(Statut_agent,1)="C"),"Demi Traitement",IF(OR(O4="anniv DT",O4&gt;0),"Demi traitement","Sans traitement"))))</f>
        <v>#NUM!</v>
      </c>
      <c r="R4" s="31" t="str">
        <f>IFERROR(VLOOKUP(CONCATENATE("début",ROW()-ROW(Tableau_résumé[[#Headers],[Début]])),Tableau_calcul[[agrégat.num.période.début]:[agrégat.fin]],3,FALSE),"")</f>
        <v/>
      </c>
      <c r="S4" s="3" t="str">
        <f>IFERROR(VLOOKUP(CONCATENATE("fin",ROW()-ROW(Tableau_résumé[[#Headers],[Fin]])),Tableau_calcul[[agrégat.num.période.fin]:[agrégat.fin]],3,FALSE),"")</f>
        <v/>
      </c>
    </row>
    <row r="5" spans="1:19" x14ac:dyDescent="0.25">
      <c r="A5" s="28">
        <f>IF(AND(OR(MOD(YEAR(Tableau_calcul[[#This Row],[Date]])-1,400)=0,AND(MOD(YEAR(Tableau_calcul[[#This Row],[Date]])-1,4)=0,MOD(YEAR(Tableau_calcul[[#This Row],[Date]])-1,100)&lt;&gt;0)),MONTH(A4)=2,DAY(A4)=28,COUNTIF($A$2:A4,DATE(YEAR(A4),2,28))&lt;2),DATE(YEAR(Tableau_calcul[[#This Row],[Date]])-1,2,29),IF(AND(DAY(A4)=28,MONTH(A4)=2,COUNTIF($A$2:A4,DATE(YEAR(A4)-1,2,28))+COUNTIF($A$2:A4,DATE(YEAR(A4),2,28))&lt;2),DATE(YEAR(Tableau_calcul[[#This Row],[Date]])-1,2,28),DATE(YEAR(Tableau_calcul[[#This Row],[Date]])-1,MONTH(Tableau_calcul[[#This Row],[Date]]),DAY(Tableau_calcul[[#This Row],[Date]]))))</f>
        <v>693600</v>
      </c>
      <c r="B5" s="26" t="str">
        <f>IF(Tableau_absentéisme_décomposé[[#This Row],[Date]]=A4,"",IFERROR(INDEX(Tableau_absentéisme[],IF(AND(Tableau_absentéisme_décomposé[[#This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5" s="27"/>
      <c r="D5" s="1" t="e">
        <f ca="1">IF(Tableau_calcul[[#This Row],[Traitement]]="","",IF(Tableau_calcul[[#This Row],[Traitement]]&lt;&gt;IF(K3=K4,OFFSET(Tableau_calcul[[#This Row],[Traitement]],2,0),OFFSET(Tableau_calcul[[#This Row],[Traitement]],-1,0)),"début","continue"))</f>
        <v>#NUM!</v>
      </c>
      <c r="E5" s="1" t="e">
        <f ca="1">IF(Tableau_calcul[[#This Row],[Traitement]]="","",IF(Tableau_calcul[[#This Row],[Traitement]]&lt;&gt;IF(Tableau_calcul[[#This Row],[Date]]=K6,OFFSET(Tableau_calcul[[#This Row],[Traitement]],2,0),OFFSET(Tableau_calcul[[#This Row],[Traitement]],1,0)),"fin","continue"))</f>
        <v>#NUM!</v>
      </c>
      <c r="F5" s="1">
        <f ca="1">COUNTIF($D$2:D5,"début")</f>
        <v>0</v>
      </c>
      <c r="G5" s="1" t="e">
        <f>IF(Tableau_calcul[[#This Row],[Traitement]]="","",CONCATENATE(Tableau_calcul[[#This Row],[agrégat.période.début]],Tableau_calcul[[#This Row],[agrégat.num]]))</f>
        <v>#NUM!</v>
      </c>
      <c r="H5" s="1" t="e">
        <f>IF(Tableau_calcul[[#This Row],[Traitement]]="","",CONCATENATE(IF(Tableau_calcul[[#This Row],[agrégat.période.fin]]="fin","fin","continue"),Tableau_calcul[[#This Row],[agrégat.num]]))</f>
        <v>#NUM!</v>
      </c>
      <c r="I5" s="5" t="e">
        <f ca="1">IF(Tableau_calcul[[#This Row],[agrégat.période.début]]="début",Tableau_calcul[[#This Row],[Date]],"")</f>
        <v>#NUM!</v>
      </c>
      <c r="J5" s="5" t="e">
        <f>IF(Tableau_calcul[[#This Row],[Traitement]]="","",IF(Tableau_calcul[[#This Row],[agrégat.num.période.fin]]=H4,"",VLOOKUP(CONCATENATE("fin",Tableau_calcul[[#This Row],[agrégat.num]]),Tableau_calcul[[agrégat.num.période.fin]:[Date]],4,FALSE)))</f>
        <v>#NUM!</v>
      </c>
      <c r="K5" s="5">
        <f>IF(AND(OR(MOD(YEAR(K4),400)=0,AND(MOD(YEAR(K4),4)=0,MOD(YEAR(K4),100)&lt;&gt;0)),MONTH(K4)=2,DAY(K4)=28),K4+1,
IF(AND(MONTH(K4)=2,DAY(K4)=28,COUNTIF($K$2:K4,DATE(YEAR(K4)-1,2,28))+COUNTIF($K$2:K4,DATE(YEAR(K4),2,28))&lt;2),DATE(YEAR(K4),2,28),IF(ROW()=2,Date_survenance,K4+1)))</f>
        <v>3</v>
      </c>
      <c r="L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" s="24" t="e">
        <f>IF(Tableau_calcul[[#This Row],[Date]]=K4,"",IF(AND(K5=DATE(YEAR(A5)+1,MONTH(A5),DAY(A5)),Tableau_absentéisme_décomposé[[#This Row],[Traitement]]="Plein traitement"),"anniv PT",IF(COUNTIF($P$2:P4,"Plein traitement")+COUNTIF(B5:$B$367,"Plein traitement")&lt;droits_PT,droits_PT-COUNTIF($P$2:P4,"Plein traitement")-COUNTIF(B5:$B$367,"Plein traitement"),0)))</f>
        <v>#NUM!</v>
      </c>
      <c r="N5" s="1" t="e">
        <f>droits_DT</f>
        <v>#NUM!</v>
      </c>
      <c r="O5" s="1" t="e">
        <f>IF(Tableau_calcul[[#This Row],[Date]]=K4,"",IF(AND(K5=DATE(YEAR(A5)+1,MONTH(A5),DAY(A5)),Tableau_absentéisme_décomposé[[#This Row],[Traitement]]="Demi traitement"),"anniv DT",IF(COUNTIF($P$2:P4,"Demi traitement")+IF(AND($A$60=$A$61,$B$60=$B$61,$B$60="Demi traitement"),COUNTIF(B5:$B$367,"Demi traitement")-1,COUNTIF(B5:$B$367,"Demi traitement"))&lt;droits_DT,droits_DT-COUNTIF($P$2:P4,"Demi traitement")-IF(AND($A$60=$A$61,$B$60=$B$61,$B$60="Demi traitement"),COUNTIF(B5:$B$367,"Demi traitement")-1,COUNTIF(B5:$B$367,"Demi traitement")),0)))</f>
        <v>#NUM!</v>
      </c>
      <c r="P5" s="1" t="e">
        <f>IF(M5="","",IF(OR(M5="anniv PT",M5&gt;0),"Plein traitement",IF(OR(LEFT(Statut_agent,1)="A",LEFT(Statut_agent,1)="B",LEFT(Statut_agent,1)="C"),"Demi Traitement",IF(OR(O5="anniv DT",O5&gt;0),"Demi traitement","Sans traitement"))))</f>
        <v>#NUM!</v>
      </c>
      <c r="R5" s="31" t="str">
        <f>IFERROR(VLOOKUP(CONCATENATE("début",ROW()-ROW(Tableau_résumé[[#Headers],[Début]])),Tableau_calcul[[agrégat.num.période.début]:[agrégat.fin]],3,FALSE),"")</f>
        <v/>
      </c>
      <c r="S5" s="3" t="str">
        <f>IFERROR(VLOOKUP(CONCATENATE("fin",ROW()-ROW(Tableau_résumé[[#Headers],[Fin]])),Tableau_calcul[[agrégat.num.période.fin]:[agrégat.fin]],3,FALSE),"")</f>
        <v/>
      </c>
    </row>
    <row r="6" spans="1:19" x14ac:dyDescent="0.25">
      <c r="A6" s="28">
        <f>IF(AND(OR(MOD(YEAR(Tableau_calcul[[#This Row],[Date]])-1,400)=0,AND(MOD(YEAR(Tableau_calcul[[#This Row],[Date]])-1,4)=0,MOD(YEAR(Tableau_calcul[[#This Row],[Date]])-1,100)&lt;&gt;0)),MONTH(A5)=2,DAY(A5)=28,COUNTIF($A$2:A5,DATE(YEAR(A5),2,28))&lt;2),DATE(YEAR(Tableau_calcul[[#This Row],[Date]])-1,2,29),IF(AND(DAY(A5)=28,MONTH(A5)=2,COUNTIF($A$2:A5,DATE(YEAR(A5)-1,2,28))+COUNTIF($A$2:A5,DATE(YEAR(A5),2,28))&lt;2),DATE(YEAR(Tableau_calcul[[#This Row],[Date]])-1,2,28),DATE(YEAR(Tableau_calcul[[#This Row],[Date]])-1,MONTH(Tableau_calcul[[#This Row],[Date]]),DAY(Tableau_calcul[[#This Row],[Date]]))))</f>
        <v>693601</v>
      </c>
      <c r="B6" s="26" t="str">
        <f>IF(Tableau_absentéisme_décomposé[[#This Row],[Date]]=A5,"",IFERROR(INDEX(Tableau_absentéisme[],IF(AND(Tableau_absentéisme_décomposé[[#This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6" s="27"/>
      <c r="D6" s="1" t="e">
        <f ca="1">IF(Tableau_calcul[[#This Row],[Traitement]]="","",IF(Tableau_calcul[[#This Row],[Traitement]]&lt;&gt;IF(K4=K5,OFFSET(Tableau_calcul[[#This Row],[Traitement]],2,0),OFFSET(Tableau_calcul[[#This Row],[Traitement]],-1,0)),"début","continue"))</f>
        <v>#NUM!</v>
      </c>
      <c r="E6" s="1" t="e">
        <f ca="1">IF(Tableau_calcul[[#This Row],[Traitement]]="","",IF(Tableau_calcul[[#This Row],[Traitement]]&lt;&gt;IF(Tableau_calcul[[#This Row],[Date]]=K7,OFFSET(Tableau_calcul[[#This Row],[Traitement]],2,0),OFFSET(Tableau_calcul[[#This Row],[Traitement]],1,0)),"fin","continue"))</f>
        <v>#NUM!</v>
      </c>
      <c r="F6" s="1">
        <f ca="1">COUNTIF($D$2:D6,"début")</f>
        <v>0</v>
      </c>
      <c r="G6" s="1" t="e">
        <f>IF(Tableau_calcul[[#This Row],[Traitement]]="","",CONCATENATE(Tableau_calcul[[#This Row],[agrégat.période.début]],Tableau_calcul[[#This Row],[agrégat.num]]))</f>
        <v>#NUM!</v>
      </c>
      <c r="H6" s="1" t="e">
        <f>IF(Tableau_calcul[[#This Row],[Traitement]]="","",CONCATENATE(IF(Tableau_calcul[[#This Row],[agrégat.période.fin]]="fin","fin","continue"),Tableau_calcul[[#This Row],[agrégat.num]]))</f>
        <v>#NUM!</v>
      </c>
      <c r="I6" s="5" t="e">
        <f ca="1">IF(Tableau_calcul[[#This Row],[agrégat.période.début]]="début",Tableau_calcul[[#This Row],[Date]],"")</f>
        <v>#NUM!</v>
      </c>
      <c r="J6" s="5" t="e">
        <f>IF(Tableau_calcul[[#This Row],[Traitement]]="","",IF(Tableau_calcul[[#This Row],[agrégat.num.période.fin]]=H5,"",VLOOKUP(CONCATENATE("fin",Tableau_calcul[[#This Row],[agrégat.num]]),Tableau_calcul[[agrégat.num.période.fin]:[Date]],4,FALSE)))</f>
        <v>#NUM!</v>
      </c>
      <c r="K6" s="5">
        <f>IF(AND(OR(MOD(YEAR(K5),400)=0,AND(MOD(YEAR(K5),4)=0,MOD(YEAR(K5),100)&lt;&gt;0)),MONTH(K5)=2,DAY(K5)=28),K5+1,
IF(AND(MONTH(K5)=2,DAY(K5)=28,COUNTIF($K$2:K5,DATE(YEAR(K5)-1,2,28))+COUNTIF($K$2:K5,DATE(YEAR(K5),2,28))&lt;2),DATE(YEAR(K5),2,28),IF(ROW()=2,Date_survenance,K5+1)))</f>
        <v>4</v>
      </c>
      <c r="L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" s="24" t="e">
        <f>IF(Tableau_calcul[[#This Row],[Date]]=K5,"",IF(AND(K6=DATE(YEAR(A6)+1,MONTH(A6),DAY(A6)),Tableau_absentéisme_décomposé[[#This Row],[Traitement]]="Plein traitement"),"anniv PT",IF(COUNTIF($P$2:P5,"Plein traitement")+COUNTIF(B6:$B$367,"Plein traitement")&lt;droits_PT,droits_PT-COUNTIF($P$2:P5,"Plein traitement")-COUNTIF(B6:$B$367,"Plein traitement"),0)))</f>
        <v>#NUM!</v>
      </c>
      <c r="N6" s="1" t="e">
        <f>droits_DT</f>
        <v>#NUM!</v>
      </c>
      <c r="O6" s="1" t="e">
        <f>IF(Tableau_calcul[[#This Row],[Date]]=K5,"",IF(AND(K6=DATE(YEAR(A6)+1,MONTH(A6),DAY(A6)),Tableau_absentéisme_décomposé[[#This Row],[Traitement]]="Demi traitement"),"anniv DT",IF(COUNTIF($P$2:P5,"Demi traitement")+IF(AND($A$60=$A$61,$B$60=$B$61,$B$60="Demi traitement"),COUNTIF(B6:$B$367,"Demi traitement")-1,COUNTIF(B6:$B$367,"Demi traitement"))&lt;droits_DT,droits_DT-COUNTIF($P$2:P5,"Demi traitement")-IF(AND($A$60=$A$61,$B$60=$B$61,$B$60="Demi traitement"),COUNTIF(B6:$B$367,"Demi traitement")-1,COUNTIF(B6:$B$367,"Demi traitement")),0)))</f>
        <v>#NUM!</v>
      </c>
      <c r="P6" s="1" t="e">
        <f>IF(M6="","",IF(OR(M6="anniv PT",M6&gt;0),"Plein traitement",IF(OR(LEFT(Statut_agent,1)="A",LEFT(Statut_agent,1)="B",LEFT(Statut_agent,1)="C"),"Demi Traitement",IF(OR(O6="anniv DT",O6&gt;0),"Demi traitement","Sans traitement"))))</f>
        <v>#NUM!</v>
      </c>
      <c r="R6" s="31" t="str">
        <f>IFERROR(VLOOKUP(CONCATENATE("début",ROW()-ROW(Tableau_résumé[[#Headers],[Début]])),Tableau_calcul[[agrégat.num.période.début]:[agrégat.fin]],3,FALSE),"")</f>
        <v/>
      </c>
      <c r="S6" s="3" t="str">
        <f>IFERROR(VLOOKUP(CONCATENATE("fin",ROW()-ROW(Tableau_résumé[[#Headers],[Fin]])),Tableau_calcul[[agrégat.num.période.fin]:[agrégat.fin]],3,FALSE),"")</f>
        <v/>
      </c>
    </row>
    <row r="7" spans="1:19" x14ac:dyDescent="0.25">
      <c r="A7" s="28">
        <f>IF(AND(OR(MOD(YEAR(Tableau_calcul[[#This Row],[Date]])-1,400)=0,AND(MOD(YEAR(Tableau_calcul[[#This Row],[Date]])-1,4)=0,MOD(YEAR(Tableau_calcul[[#This Row],[Date]])-1,100)&lt;&gt;0)),MONTH(A6)=2,DAY(A6)=28,COUNTIF($A$2:A6,DATE(YEAR(A6),2,28))&lt;2),DATE(YEAR(Tableau_calcul[[#This Row],[Date]])-1,2,29),IF(AND(DAY(A6)=28,MONTH(A6)=2,COUNTIF($A$2:A6,DATE(YEAR(A6)-1,2,28))+COUNTIF($A$2:A6,DATE(YEAR(A6),2,28))&lt;2),DATE(YEAR(Tableau_calcul[[#This Row],[Date]])-1,2,28),DATE(YEAR(Tableau_calcul[[#This Row],[Date]])-1,MONTH(Tableau_calcul[[#This Row],[Date]]),DAY(Tableau_calcul[[#This Row],[Date]]))))</f>
        <v>693602</v>
      </c>
      <c r="B7" s="26" t="str">
        <f>IF(Tableau_absentéisme_décomposé[[#This Row],[Date]]=A6,"",IFERROR(INDEX(Tableau_absentéisme[],IF(AND(Tableau_absentéisme_décomposé[[#This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7" s="27"/>
      <c r="D7" s="1" t="e">
        <f ca="1">IF(Tableau_calcul[[#This Row],[Traitement]]="","",IF(Tableau_calcul[[#This Row],[Traitement]]&lt;&gt;IF(K5=K6,OFFSET(Tableau_calcul[[#This Row],[Traitement]],2,0),OFFSET(Tableau_calcul[[#This Row],[Traitement]],-1,0)),"début","continue"))</f>
        <v>#NUM!</v>
      </c>
      <c r="E7" s="1" t="e">
        <f ca="1">IF(Tableau_calcul[[#This Row],[Traitement]]="","",IF(Tableau_calcul[[#This Row],[Traitement]]&lt;&gt;IF(Tableau_calcul[[#This Row],[Date]]=K8,OFFSET(Tableau_calcul[[#This Row],[Traitement]],2,0),OFFSET(Tableau_calcul[[#This Row],[Traitement]],1,0)),"fin","continue"))</f>
        <v>#NUM!</v>
      </c>
      <c r="F7" s="1">
        <f ca="1">COUNTIF($D$2:D7,"début")</f>
        <v>0</v>
      </c>
      <c r="G7" s="1" t="e">
        <f>IF(Tableau_calcul[[#This Row],[Traitement]]="","",CONCATENATE(Tableau_calcul[[#This Row],[agrégat.période.début]],Tableau_calcul[[#This Row],[agrégat.num]]))</f>
        <v>#NUM!</v>
      </c>
      <c r="H7" s="1" t="e">
        <f>IF(Tableau_calcul[[#This Row],[Traitement]]="","",CONCATENATE(IF(Tableau_calcul[[#This Row],[agrégat.période.fin]]="fin","fin","continue"),Tableau_calcul[[#This Row],[agrégat.num]]))</f>
        <v>#NUM!</v>
      </c>
      <c r="I7" s="5" t="e">
        <f ca="1">IF(Tableau_calcul[[#This Row],[agrégat.période.début]]="début",Tableau_calcul[[#This Row],[Date]],"")</f>
        <v>#NUM!</v>
      </c>
      <c r="J7" s="5" t="e">
        <f>IF(Tableau_calcul[[#This Row],[Traitement]]="","",IF(Tableau_calcul[[#This Row],[agrégat.num.période.fin]]=H6,"",VLOOKUP(CONCATENATE("fin",Tableau_calcul[[#This Row],[agrégat.num]]),Tableau_calcul[[agrégat.num.période.fin]:[Date]],4,FALSE)))</f>
        <v>#NUM!</v>
      </c>
      <c r="K7" s="5">
        <f>IF(AND(OR(MOD(YEAR(K6),400)=0,AND(MOD(YEAR(K6),4)=0,MOD(YEAR(K6),100)&lt;&gt;0)),MONTH(K6)=2,DAY(K6)=28),K6+1,
IF(AND(MONTH(K6)=2,DAY(K6)=28,COUNTIF($K$2:K6,DATE(YEAR(K6)-1,2,28))+COUNTIF($K$2:K6,DATE(YEAR(K6),2,28))&lt;2),DATE(YEAR(K6),2,28),IF(ROW()=2,Date_survenance,K6+1)))</f>
        <v>5</v>
      </c>
      <c r="L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" s="24" t="e">
        <f>IF(Tableau_calcul[[#This Row],[Date]]=K6,"",IF(AND(K7=DATE(YEAR(A7)+1,MONTH(A7),DAY(A7)),Tableau_absentéisme_décomposé[[#This Row],[Traitement]]="Plein traitement"),"anniv PT",IF(COUNTIF($P$2:P6,"Plein traitement")+COUNTIF(B7:$B$367,"Plein traitement")&lt;droits_PT,droits_PT-COUNTIF($P$2:P6,"Plein traitement")-COUNTIF(B7:$B$367,"Plein traitement"),0)))</f>
        <v>#NUM!</v>
      </c>
      <c r="N7" s="1" t="e">
        <f>droits_DT</f>
        <v>#NUM!</v>
      </c>
      <c r="O7" s="1" t="e">
        <f>IF(Tableau_calcul[[#This Row],[Date]]=K6,"",IF(AND(K7=DATE(YEAR(A7)+1,MONTH(A7),DAY(A7)),Tableau_absentéisme_décomposé[[#This Row],[Traitement]]="Demi traitement"),"anniv DT",IF(COUNTIF($P$2:P6,"Demi traitement")+IF(AND($A$60=$A$61,$B$60=$B$61,$B$60="Demi traitement"),COUNTIF(B7:$B$367,"Demi traitement")-1,COUNTIF(B7:$B$367,"Demi traitement"))&lt;droits_DT,droits_DT-COUNTIF($P$2:P6,"Demi traitement")-IF(AND($A$60=$A$61,$B$60=$B$61,$B$60="Demi traitement"),COUNTIF(B7:$B$367,"Demi traitement")-1,COUNTIF(B7:$B$367,"Demi traitement")),0)))</f>
        <v>#NUM!</v>
      </c>
      <c r="P7" s="1" t="e">
        <f>IF(M7="","",IF(OR(M7="anniv PT",M7&gt;0),"Plein traitement",IF(OR(LEFT(Statut_agent,1)="A",LEFT(Statut_agent,1)="B",LEFT(Statut_agent,1)="C"),"Demi Traitement",IF(OR(O7="anniv DT",O7&gt;0),"Demi traitement","Sans traitement"))))</f>
        <v>#NUM!</v>
      </c>
      <c r="R7" s="31" t="str">
        <f>IFERROR(VLOOKUP(CONCATENATE("début",ROW()-ROW(Tableau_résumé[[#Headers],[Début]])),Tableau_calcul[[agrégat.num.période.début]:[agrégat.fin]],3,FALSE),"")</f>
        <v/>
      </c>
      <c r="S7" s="3" t="str">
        <f>IFERROR(VLOOKUP(CONCATENATE("fin",ROW()-ROW(Tableau_résumé[[#Headers],[Fin]])),Tableau_calcul[[agrégat.num.période.fin]:[agrégat.fin]],3,FALSE),"")</f>
        <v/>
      </c>
    </row>
    <row r="8" spans="1:19" x14ac:dyDescent="0.25">
      <c r="A8" s="28">
        <f>IF(AND(OR(MOD(YEAR(Tableau_calcul[[#This Row],[Date]])-1,400)=0,AND(MOD(YEAR(Tableau_calcul[[#This Row],[Date]])-1,4)=0,MOD(YEAR(Tableau_calcul[[#This Row],[Date]])-1,100)&lt;&gt;0)),MONTH(A7)=2,DAY(A7)=28,COUNTIF($A$2:A7,DATE(YEAR(A7),2,28))&lt;2),DATE(YEAR(Tableau_calcul[[#This Row],[Date]])-1,2,29),IF(AND(DAY(A7)=28,MONTH(A7)=2,COUNTIF($A$2:A7,DATE(YEAR(A7)-1,2,28))+COUNTIF($A$2:A7,DATE(YEAR(A7),2,28))&lt;2),DATE(YEAR(Tableau_calcul[[#This Row],[Date]])-1,2,28),DATE(YEAR(Tableau_calcul[[#This Row],[Date]])-1,MONTH(Tableau_calcul[[#This Row],[Date]]),DAY(Tableau_calcul[[#This Row],[Date]]))))</f>
        <v>693603</v>
      </c>
      <c r="B8" s="26" t="str">
        <f>IF(Tableau_absentéisme_décomposé[[#This Row],[Date]]=A7,"",IFERROR(INDEX(Tableau_absentéisme[],IF(AND(Tableau_absentéisme_décomposé[[#This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8" s="27"/>
      <c r="D8" s="1" t="e">
        <f ca="1">IF(Tableau_calcul[[#This Row],[Traitement]]="","",IF(Tableau_calcul[[#This Row],[Traitement]]&lt;&gt;IF(K6=K7,OFFSET(Tableau_calcul[[#This Row],[Traitement]],2,0),OFFSET(Tableau_calcul[[#This Row],[Traitement]],-1,0)),"début","continue"))</f>
        <v>#NUM!</v>
      </c>
      <c r="E8" s="1" t="e">
        <f ca="1">IF(Tableau_calcul[[#This Row],[Traitement]]="","",IF(Tableau_calcul[[#This Row],[Traitement]]&lt;&gt;IF(Tableau_calcul[[#This Row],[Date]]=K9,OFFSET(Tableau_calcul[[#This Row],[Traitement]],2,0),OFFSET(Tableau_calcul[[#This Row],[Traitement]],1,0)),"fin","continue"))</f>
        <v>#NUM!</v>
      </c>
      <c r="F8" s="1">
        <f ca="1">COUNTIF($D$2:D8,"début")</f>
        <v>0</v>
      </c>
      <c r="G8" s="1" t="e">
        <f>IF(Tableau_calcul[[#This Row],[Traitement]]="","",CONCATENATE(Tableau_calcul[[#This Row],[agrégat.période.début]],Tableau_calcul[[#This Row],[agrégat.num]]))</f>
        <v>#NUM!</v>
      </c>
      <c r="H8" s="1" t="e">
        <f>IF(Tableau_calcul[[#This Row],[Traitement]]="","",CONCATENATE(IF(Tableau_calcul[[#This Row],[agrégat.période.fin]]="fin","fin","continue"),Tableau_calcul[[#This Row],[agrégat.num]]))</f>
        <v>#NUM!</v>
      </c>
      <c r="I8" s="5" t="e">
        <f ca="1">IF(Tableau_calcul[[#This Row],[agrégat.période.début]]="début",Tableau_calcul[[#This Row],[Date]],"")</f>
        <v>#NUM!</v>
      </c>
      <c r="J8" s="5" t="e">
        <f>IF(Tableau_calcul[[#This Row],[Traitement]]="","",IF(Tableau_calcul[[#This Row],[agrégat.num.période.fin]]=H7,"",VLOOKUP(CONCATENATE("fin",Tableau_calcul[[#This Row],[agrégat.num]]),Tableau_calcul[[agrégat.num.période.fin]:[Date]],4,FALSE)))</f>
        <v>#NUM!</v>
      </c>
      <c r="K8" s="5">
        <f>IF(AND(OR(MOD(YEAR(K7),400)=0,AND(MOD(YEAR(K7),4)=0,MOD(YEAR(K7),100)&lt;&gt;0)),MONTH(K7)=2,DAY(K7)=28),K7+1,
IF(AND(MONTH(K7)=2,DAY(K7)=28,COUNTIF($K$2:K7,DATE(YEAR(K7)-1,2,28))+COUNTIF($K$2:K7,DATE(YEAR(K7),2,28))&lt;2),DATE(YEAR(K7),2,28),IF(ROW()=2,Date_survenance,K7+1)))</f>
        <v>6</v>
      </c>
      <c r="L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" s="24" t="e">
        <f>IF(Tableau_calcul[[#This Row],[Date]]=K7,"",IF(AND(K8=DATE(YEAR(A8)+1,MONTH(A8),DAY(A8)),Tableau_absentéisme_décomposé[[#This Row],[Traitement]]="Plein traitement"),"anniv PT",IF(COUNTIF($P$2:P7,"Plein traitement")+COUNTIF(B8:$B$367,"Plein traitement")&lt;droits_PT,droits_PT-COUNTIF($P$2:P7,"Plein traitement")-COUNTIF(B8:$B$367,"Plein traitement"),0)))</f>
        <v>#NUM!</v>
      </c>
      <c r="N8" s="1" t="e">
        <f>droits_DT</f>
        <v>#NUM!</v>
      </c>
      <c r="O8" s="1" t="e">
        <f>IF(Tableau_calcul[[#This Row],[Date]]=K7,"",IF(AND(K8=DATE(YEAR(A8)+1,MONTH(A8),DAY(A8)),Tableau_absentéisme_décomposé[[#This Row],[Traitement]]="Demi traitement"),"anniv DT",IF(COUNTIF($P$2:P7,"Demi traitement")+IF(AND($A$60=$A$61,$B$60=$B$61,$B$60="Demi traitement"),COUNTIF(B8:$B$367,"Demi traitement")-1,COUNTIF(B8:$B$367,"Demi traitement"))&lt;droits_DT,droits_DT-COUNTIF($P$2:P7,"Demi traitement")-IF(AND($A$60=$A$61,$B$60=$B$61,$B$60="Demi traitement"),COUNTIF(B8:$B$367,"Demi traitement")-1,COUNTIF(B8:$B$367,"Demi traitement")),0)))</f>
        <v>#NUM!</v>
      </c>
      <c r="P8" s="1" t="e">
        <f>IF(M8="","",IF(OR(M8="anniv PT",M8&gt;0),"Plein traitement",IF(OR(LEFT(Statut_agent,1)="A",LEFT(Statut_agent,1)="B",LEFT(Statut_agent,1)="C"),"Demi Traitement",IF(OR(O8="anniv DT",O8&gt;0),"Demi traitement","Sans traitement"))))</f>
        <v>#NUM!</v>
      </c>
      <c r="R8" s="31" t="str">
        <f>IFERROR(VLOOKUP(CONCATENATE("début",ROW()-ROW(Tableau_résumé[[#Headers],[Début]])),Tableau_calcul[[agrégat.num.période.début]:[agrégat.fin]],3,FALSE),"")</f>
        <v/>
      </c>
      <c r="S8" s="3" t="str">
        <f>IFERROR(VLOOKUP(CONCATENATE("fin",ROW()-ROW(Tableau_résumé[[#Headers],[Fin]])),Tableau_calcul[[agrégat.num.période.fin]:[agrégat.fin]],3,FALSE),"")</f>
        <v/>
      </c>
    </row>
    <row r="9" spans="1:19" x14ac:dyDescent="0.25">
      <c r="A9" s="28">
        <f>IF(AND(OR(MOD(YEAR(Tableau_calcul[[#This Row],[Date]])-1,400)=0,AND(MOD(YEAR(Tableau_calcul[[#This Row],[Date]])-1,4)=0,MOD(YEAR(Tableau_calcul[[#This Row],[Date]])-1,100)&lt;&gt;0)),MONTH(A8)=2,DAY(A8)=28,COUNTIF($A$2:A8,DATE(YEAR(A8),2,28))&lt;2),DATE(YEAR(Tableau_calcul[[#This Row],[Date]])-1,2,29),IF(AND(DAY(A8)=28,MONTH(A8)=2,COUNTIF($A$2:A8,DATE(YEAR(A8)-1,2,28))+COUNTIF($A$2:A8,DATE(YEAR(A8),2,28))&lt;2),DATE(YEAR(Tableau_calcul[[#This Row],[Date]])-1,2,28),DATE(YEAR(Tableau_calcul[[#This Row],[Date]])-1,MONTH(Tableau_calcul[[#This Row],[Date]]),DAY(Tableau_calcul[[#This Row],[Date]]))))</f>
        <v>693604</v>
      </c>
      <c r="B9" s="26" t="str">
        <f>IF(Tableau_absentéisme_décomposé[[#This Row],[Date]]=A8,"",IFERROR(INDEX(Tableau_absentéisme[],IF(AND(Tableau_absentéisme_décomposé[[#This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9" s="27"/>
      <c r="D9" s="1" t="e">
        <f ca="1">IF(Tableau_calcul[[#This Row],[Traitement]]="","",IF(Tableau_calcul[[#This Row],[Traitement]]&lt;&gt;IF(K7=K8,OFFSET(Tableau_calcul[[#This Row],[Traitement]],2,0),OFFSET(Tableau_calcul[[#This Row],[Traitement]],-1,0)),"début","continue"))</f>
        <v>#NUM!</v>
      </c>
      <c r="E9" s="1" t="e">
        <f ca="1">IF(Tableau_calcul[[#This Row],[Traitement]]="","",IF(Tableau_calcul[[#This Row],[Traitement]]&lt;&gt;IF(Tableau_calcul[[#This Row],[Date]]=K10,OFFSET(Tableau_calcul[[#This Row],[Traitement]],2,0),OFFSET(Tableau_calcul[[#This Row],[Traitement]],1,0)),"fin","continue"))</f>
        <v>#NUM!</v>
      </c>
      <c r="F9" s="1">
        <f ca="1">COUNTIF($D$2:D9,"début")</f>
        <v>0</v>
      </c>
      <c r="G9" s="1" t="e">
        <f>IF(Tableau_calcul[[#This Row],[Traitement]]="","",CONCATENATE(Tableau_calcul[[#This Row],[agrégat.période.début]],Tableau_calcul[[#This Row],[agrégat.num]]))</f>
        <v>#NUM!</v>
      </c>
      <c r="H9" s="1" t="e">
        <f>IF(Tableau_calcul[[#This Row],[Traitement]]="","",CONCATENATE(IF(Tableau_calcul[[#This Row],[agrégat.période.fin]]="fin","fin","continue"),Tableau_calcul[[#This Row],[agrégat.num]]))</f>
        <v>#NUM!</v>
      </c>
      <c r="I9" s="5" t="e">
        <f ca="1">IF(Tableau_calcul[[#This Row],[agrégat.période.début]]="début",Tableau_calcul[[#This Row],[Date]],"")</f>
        <v>#NUM!</v>
      </c>
      <c r="J9" s="5" t="e">
        <f>IF(Tableau_calcul[[#This Row],[Traitement]]="","",IF(Tableau_calcul[[#This Row],[agrégat.num.période.fin]]=H8,"",VLOOKUP(CONCATENATE("fin",Tableau_calcul[[#This Row],[agrégat.num]]),Tableau_calcul[[agrégat.num.période.fin]:[Date]],4,FALSE)))</f>
        <v>#NUM!</v>
      </c>
      <c r="K9" s="5">
        <f>IF(AND(OR(MOD(YEAR(K8),400)=0,AND(MOD(YEAR(K8),4)=0,MOD(YEAR(K8),100)&lt;&gt;0)),MONTH(K8)=2,DAY(K8)=28),K8+1,
IF(AND(MONTH(K8)=2,DAY(K8)=28,COUNTIF($K$2:K8,DATE(YEAR(K8)-1,2,28))+COUNTIF($K$2:K8,DATE(YEAR(K8),2,28))&lt;2),DATE(YEAR(K8),2,28),IF(ROW()=2,Date_survenance,K8+1)))</f>
        <v>7</v>
      </c>
      <c r="L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" s="24" t="e">
        <f>IF(Tableau_calcul[[#This Row],[Date]]=K8,"",IF(AND(K9=DATE(YEAR(A9)+1,MONTH(A9),DAY(A9)),Tableau_absentéisme_décomposé[[#This Row],[Traitement]]="Plein traitement"),"anniv PT",IF(COUNTIF($P$2:P8,"Plein traitement")+COUNTIF(B9:$B$367,"Plein traitement")&lt;droits_PT,droits_PT-COUNTIF($P$2:P8,"Plein traitement")-COUNTIF(B9:$B$367,"Plein traitement"),0)))</f>
        <v>#NUM!</v>
      </c>
      <c r="N9" s="1" t="e">
        <f>droits_DT</f>
        <v>#NUM!</v>
      </c>
      <c r="O9" s="1" t="e">
        <f>IF(Tableau_calcul[[#This Row],[Date]]=K8,"",IF(AND(K9=DATE(YEAR(A9)+1,MONTH(A9),DAY(A9)),Tableau_absentéisme_décomposé[[#This Row],[Traitement]]="Demi traitement"),"anniv DT",IF(COUNTIF($P$2:P8,"Demi traitement")+IF(AND($A$60=$A$61,$B$60=$B$61,$B$60="Demi traitement"),COUNTIF(B9:$B$367,"Demi traitement")-1,COUNTIF(B9:$B$367,"Demi traitement"))&lt;droits_DT,droits_DT-COUNTIF($P$2:P8,"Demi traitement")-IF(AND($A$60=$A$61,$B$60=$B$61,$B$60="Demi traitement"),COUNTIF(B9:$B$367,"Demi traitement")-1,COUNTIF(B9:$B$367,"Demi traitement")),0)))</f>
        <v>#NUM!</v>
      </c>
      <c r="P9" s="1" t="e">
        <f>IF(M9="","",IF(OR(M9="anniv PT",M9&gt;0),"Plein traitement",IF(OR(LEFT(Statut_agent,1)="A",LEFT(Statut_agent,1)="B",LEFT(Statut_agent,1)="C"),"Demi Traitement",IF(OR(O9="anniv DT",O9&gt;0),"Demi traitement","Sans traitement"))))</f>
        <v>#NUM!</v>
      </c>
      <c r="R9" s="31" t="str">
        <f>IFERROR(VLOOKUP(CONCATENATE("début",ROW()-ROW(Tableau_résumé[[#Headers],[Début]])),Tableau_calcul[[agrégat.num.période.début]:[agrégat.fin]],3,FALSE),"")</f>
        <v/>
      </c>
      <c r="S9" s="3" t="str">
        <f>IFERROR(VLOOKUP(CONCATENATE("fin",ROW()-ROW(Tableau_résumé[[#Headers],[Fin]])),Tableau_calcul[[agrégat.num.période.fin]:[agrégat.fin]],3,FALSE),"")</f>
        <v/>
      </c>
    </row>
    <row r="10" spans="1:19" x14ac:dyDescent="0.25">
      <c r="A10" s="28">
        <f>IF(AND(OR(MOD(YEAR(Tableau_calcul[[#This Row],[Date]])-1,400)=0,AND(MOD(YEAR(Tableau_calcul[[#This Row],[Date]])-1,4)=0,MOD(YEAR(Tableau_calcul[[#This Row],[Date]])-1,100)&lt;&gt;0)),MONTH(A9)=2,DAY(A9)=28,COUNTIF($A$2:A9,DATE(YEAR(A9),2,28))&lt;2),DATE(YEAR(Tableau_calcul[[#This Row],[Date]])-1,2,29),IF(AND(DAY(A9)=28,MONTH(A9)=2,COUNTIF($A$2:A9,DATE(YEAR(A9)-1,2,28))+COUNTIF($A$2:A9,DATE(YEAR(A9),2,28))&lt;2),DATE(YEAR(Tableau_calcul[[#This Row],[Date]])-1,2,28),DATE(YEAR(Tableau_calcul[[#This Row],[Date]])-1,MONTH(Tableau_calcul[[#This Row],[Date]]),DAY(Tableau_calcul[[#This Row],[Date]]))))</f>
        <v>693605</v>
      </c>
      <c r="B10" s="26" t="str">
        <f>IF(Tableau_absentéisme_décomposé[[#This Row],[Date]]=A9,"",IFERROR(INDEX(Tableau_absentéisme[],IF(AND(Tableau_absentéisme_décomposé[[#This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" s="27"/>
      <c r="D10" s="1" t="e">
        <f ca="1">IF(Tableau_calcul[[#This Row],[Traitement]]="","",IF(Tableau_calcul[[#This Row],[Traitement]]&lt;&gt;IF(K8=K9,OFFSET(Tableau_calcul[[#This Row],[Traitement]],2,0),OFFSET(Tableau_calcul[[#This Row],[Traitement]],-1,0)),"début","continue"))</f>
        <v>#NUM!</v>
      </c>
      <c r="E10" s="1" t="e">
        <f ca="1">IF(Tableau_calcul[[#This Row],[Traitement]]="","",IF(Tableau_calcul[[#This Row],[Traitement]]&lt;&gt;IF(Tableau_calcul[[#This Row],[Date]]=K11,OFFSET(Tableau_calcul[[#This Row],[Traitement]],2,0),OFFSET(Tableau_calcul[[#This Row],[Traitement]],1,0)),"fin","continue"))</f>
        <v>#NUM!</v>
      </c>
      <c r="F10" s="1">
        <f ca="1">COUNTIF($D$2:D10,"début")</f>
        <v>0</v>
      </c>
      <c r="G10" s="1" t="e">
        <f>IF(Tableau_calcul[[#This Row],[Traitement]]="","",CONCATENATE(Tableau_calcul[[#This Row],[agrégat.période.début]],Tableau_calcul[[#This Row],[agrégat.num]]))</f>
        <v>#NUM!</v>
      </c>
      <c r="H10" s="1" t="e">
        <f>IF(Tableau_calcul[[#This Row],[Traitement]]="","",CONCATENATE(IF(Tableau_calcul[[#This Row],[agrégat.période.fin]]="fin","fin","continue"),Tableau_calcul[[#This Row],[agrégat.num]]))</f>
        <v>#NUM!</v>
      </c>
      <c r="I10" s="5" t="e">
        <f ca="1">IF(Tableau_calcul[[#This Row],[agrégat.période.début]]="début",Tableau_calcul[[#This Row],[Date]],"")</f>
        <v>#NUM!</v>
      </c>
      <c r="J10" s="5" t="e">
        <f>IF(Tableau_calcul[[#This Row],[Traitement]]="","",IF(Tableau_calcul[[#This Row],[agrégat.num.période.fin]]=H9,"",VLOOKUP(CONCATENATE("fin",Tableau_calcul[[#This Row],[agrégat.num]]),Tableau_calcul[[agrégat.num.période.fin]:[Date]],4,FALSE)))</f>
        <v>#NUM!</v>
      </c>
      <c r="K10" s="5">
        <f>IF(AND(OR(MOD(YEAR(K9),400)=0,AND(MOD(YEAR(K9),4)=0,MOD(YEAR(K9),100)&lt;&gt;0)),MONTH(K9)=2,DAY(K9)=28),K9+1,
IF(AND(MONTH(K9)=2,DAY(K9)=28,COUNTIF($K$2:K9,DATE(YEAR(K9)-1,2,28))+COUNTIF($K$2:K9,DATE(YEAR(K9),2,28))&lt;2),DATE(YEAR(K9),2,28),IF(ROW()=2,Date_survenance,K9+1)))</f>
        <v>8</v>
      </c>
      <c r="L1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" s="24" t="e">
        <f>IF(Tableau_calcul[[#This Row],[Date]]=K9,"",IF(AND(K10=DATE(YEAR(A10)+1,MONTH(A10),DAY(A10)),Tableau_absentéisme_décomposé[[#This Row],[Traitement]]="Plein traitement"),"anniv PT",IF(COUNTIF($P$2:P9,"Plein traitement")+COUNTIF(B10:$B$367,"Plein traitement")&lt;droits_PT,droits_PT-COUNTIF($P$2:P9,"Plein traitement")-COUNTIF(B10:$B$367,"Plein traitement"),0)))</f>
        <v>#NUM!</v>
      </c>
      <c r="N10" s="1" t="e">
        <f>droits_DT</f>
        <v>#NUM!</v>
      </c>
      <c r="O10" s="1" t="e">
        <f>IF(Tableau_calcul[[#This Row],[Date]]=K9,"",IF(AND(K10=DATE(YEAR(A10)+1,MONTH(A10),DAY(A10)),Tableau_absentéisme_décomposé[[#This Row],[Traitement]]="Demi traitement"),"anniv DT",IF(COUNTIF($P$2:P9,"Demi traitement")+IF(AND($A$60=$A$61,$B$60=$B$61,$B$60="Demi traitement"),COUNTIF(B10:$B$367,"Demi traitement")-1,COUNTIF(B10:$B$367,"Demi traitement"))&lt;droits_DT,droits_DT-COUNTIF($P$2:P9,"Demi traitement")-IF(AND($A$60=$A$61,$B$60=$B$61,$B$60="Demi traitement"),COUNTIF(B10:$B$367,"Demi traitement")-1,COUNTIF(B10:$B$367,"Demi traitement")),0)))</f>
        <v>#NUM!</v>
      </c>
      <c r="P10" s="1" t="e">
        <f>IF(M10="","",IF(OR(M10="anniv PT",M10&gt;0),"Plein traitement",IF(OR(LEFT(Statut_agent,1)="A",LEFT(Statut_agent,1)="B",LEFT(Statut_agent,1)="C"),"Demi Traitement",IF(OR(O10="anniv DT",O10&gt;0),"Demi traitement","Sans traitement"))))</f>
        <v>#NUM!</v>
      </c>
      <c r="R10" s="31" t="str">
        <f>IFERROR(VLOOKUP(CONCATENATE("début",ROW()-ROW(Tableau_résumé[[#Headers],[Début]])),Tableau_calcul[[agrégat.num.période.début]:[agrégat.fin]],3,FALSE),"")</f>
        <v/>
      </c>
      <c r="S10" s="3" t="str">
        <f>IFERROR(VLOOKUP(CONCATENATE("fin",ROW()-ROW(Tableau_résumé[[#Headers],[Fin]])),Tableau_calcul[[agrégat.num.période.fin]:[agrégat.fin]],3,FALSE),"")</f>
        <v/>
      </c>
    </row>
    <row r="11" spans="1:19" x14ac:dyDescent="0.25">
      <c r="A11" s="28">
        <f>IF(AND(OR(MOD(YEAR(Tableau_calcul[[#This Row],[Date]])-1,400)=0,AND(MOD(YEAR(Tableau_calcul[[#This Row],[Date]])-1,4)=0,MOD(YEAR(Tableau_calcul[[#This Row],[Date]])-1,100)&lt;&gt;0)),MONTH(A10)=2,DAY(A10)=28,COUNTIF($A$2:A10,DATE(YEAR(A10),2,28))&lt;2),DATE(YEAR(Tableau_calcul[[#This Row],[Date]])-1,2,29),IF(AND(DAY(A10)=28,MONTH(A10)=2,COUNTIF($A$2:A10,DATE(YEAR(A10)-1,2,28))+COUNTIF($A$2:A10,DATE(YEAR(A10),2,28))&lt;2),DATE(YEAR(Tableau_calcul[[#This Row],[Date]])-1,2,28),DATE(YEAR(Tableau_calcul[[#This Row],[Date]])-1,MONTH(Tableau_calcul[[#This Row],[Date]]),DAY(Tableau_calcul[[#This Row],[Date]]))))</f>
        <v>693606</v>
      </c>
      <c r="B11" s="26" t="str">
        <f>IF(Tableau_absentéisme_décomposé[[#This Row],[Date]]=A10,"",IFERROR(INDEX(Tableau_absentéisme[],IF(AND(Tableau_absentéisme_décomposé[[#This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" s="27"/>
      <c r="D11" s="1" t="e">
        <f ca="1">IF(Tableau_calcul[[#This Row],[Traitement]]="","",IF(Tableau_calcul[[#This Row],[Traitement]]&lt;&gt;IF(K9=K10,OFFSET(Tableau_calcul[[#This Row],[Traitement]],2,0),OFFSET(Tableau_calcul[[#This Row],[Traitement]],-1,0)),"début","continue"))</f>
        <v>#NUM!</v>
      </c>
      <c r="E11" s="1" t="e">
        <f ca="1">IF(Tableau_calcul[[#This Row],[Traitement]]="","",IF(Tableau_calcul[[#This Row],[Traitement]]&lt;&gt;IF(Tableau_calcul[[#This Row],[Date]]=K12,OFFSET(Tableau_calcul[[#This Row],[Traitement]],2,0),OFFSET(Tableau_calcul[[#This Row],[Traitement]],1,0)),"fin","continue"))</f>
        <v>#NUM!</v>
      </c>
      <c r="F11" s="1">
        <f ca="1">COUNTIF($D$2:D11,"début")</f>
        <v>0</v>
      </c>
      <c r="G11" s="1" t="e">
        <f>IF(Tableau_calcul[[#This Row],[Traitement]]="","",CONCATENATE(Tableau_calcul[[#This Row],[agrégat.période.début]],Tableau_calcul[[#This Row],[agrégat.num]]))</f>
        <v>#NUM!</v>
      </c>
      <c r="H11" s="1" t="e">
        <f>IF(Tableau_calcul[[#This Row],[Traitement]]="","",CONCATENATE(IF(Tableau_calcul[[#This Row],[agrégat.période.fin]]="fin","fin","continue"),Tableau_calcul[[#This Row],[agrégat.num]]))</f>
        <v>#NUM!</v>
      </c>
      <c r="I11" s="5" t="e">
        <f ca="1">IF(Tableau_calcul[[#This Row],[agrégat.période.début]]="début",Tableau_calcul[[#This Row],[Date]],"")</f>
        <v>#NUM!</v>
      </c>
      <c r="J11" s="5" t="e">
        <f>IF(Tableau_calcul[[#This Row],[Traitement]]="","",IF(Tableau_calcul[[#This Row],[agrégat.num.période.fin]]=H10,"",VLOOKUP(CONCATENATE("fin",Tableau_calcul[[#This Row],[agrégat.num]]),Tableau_calcul[[agrégat.num.période.fin]:[Date]],4,FALSE)))</f>
        <v>#NUM!</v>
      </c>
      <c r="K11" s="5">
        <f>IF(AND(OR(MOD(YEAR(K10),400)=0,AND(MOD(YEAR(K10),4)=0,MOD(YEAR(K10),100)&lt;&gt;0)),MONTH(K10)=2,DAY(K10)=28),K10+1,
IF(AND(MONTH(K10)=2,DAY(K10)=28,COUNTIF($K$2:K10,DATE(YEAR(K10)-1,2,28))+COUNTIF($K$2:K10,DATE(YEAR(K10),2,28))&lt;2),DATE(YEAR(K10),2,28),IF(ROW()=2,Date_survenance,K10+1)))</f>
        <v>9</v>
      </c>
      <c r="L1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" s="24" t="e">
        <f>IF(Tableau_calcul[[#This Row],[Date]]=K10,"",IF(AND(K11=DATE(YEAR(A11)+1,MONTH(A11),DAY(A11)),Tableau_absentéisme_décomposé[[#This Row],[Traitement]]="Plein traitement"),"anniv PT",IF(COUNTIF($P$2:P10,"Plein traitement")+COUNTIF(B11:$B$367,"Plein traitement")&lt;droits_PT,droits_PT-COUNTIF($P$2:P10,"Plein traitement")-COUNTIF(B11:$B$367,"Plein traitement"),0)))</f>
        <v>#NUM!</v>
      </c>
      <c r="N11" s="1" t="e">
        <f>droits_DT</f>
        <v>#NUM!</v>
      </c>
      <c r="O11" s="1" t="e">
        <f>IF(Tableau_calcul[[#This Row],[Date]]=K10,"",IF(AND(K11=DATE(YEAR(A11)+1,MONTH(A11),DAY(A11)),Tableau_absentéisme_décomposé[[#This Row],[Traitement]]="Demi traitement"),"anniv DT",IF(COUNTIF($P$2:P10,"Demi traitement")+IF(AND($A$60=$A$61,$B$60=$B$61,$B$60="Demi traitement"),COUNTIF(B11:$B$367,"Demi traitement")-1,COUNTIF(B11:$B$367,"Demi traitement"))&lt;droits_DT,droits_DT-COUNTIF($P$2:P10,"Demi traitement")-IF(AND($A$60=$A$61,$B$60=$B$61,$B$60="Demi traitement"),COUNTIF(B11:$B$367,"Demi traitement")-1,COUNTIF(B11:$B$367,"Demi traitement")),0)))</f>
        <v>#NUM!</v>
      </c>
      <c r="P11" s="1" t="e">
        <f>IF(M11="","",IF(OR(M11="anniv PT",M11&gt;0),"Plein traitement",IF(OR(LEFT(Statut_agent,1)="A",LEFT(Statut_agent,1)="B",LEFT(Statut_agent,1)="C"),"Demi Traitement",IF(OR(O11="anniv DT",O11&gt;0),"Demi traitement","Sans traitement"))))</f>
        <v>#NUM!</v>
      </c>
      <c r="R11" s="31" t="str">
        <f>IFERROR(VLOOKUP(CONCATENATE("début",ROW()-ROW(Tableau_résumé[[#Headers],[Début]])),Tableau_calcul[[agrégat.num.période.début]:[agrégat.fin]],3,FALSE),"")</f>
        <v/>
      </c>
      <c r="S11" s="3" t="str">
        <f>IFERROR(VLOOKUP(CONCATENATE("fin",ROW()-ROW(Tableau_résumé[[#Headers],[Fin]])),Tableau_calcul[[agrégat.num.période.fin]:[agrégat.fin]],3,FALSE),"")</f>
        <v/>
      </c>
    </row>
    <row r="12" spans="1:19" x14ac:dyDescent="0.25">
      <c r="A12" s="28">
        <f>IF(AND(OR(MOD(YEAR(Tableau_calcul[[#This Row],[Date]])-1,400)=0,AND(MOD(YEAR(Tableau_calcul[[#This Row],[Date]])-1,4)=0,MOD(YEAR(Tableau_calcul[[#This Row],[Date]])-1,100)&lt;&gt;0)),MONTH(A11)=2,DAY(A11)=28,COUNTIF($A$2:A11,DATE(YEAR(A11),2,28))&lt;2),DATE(YEAR(Tableau_calcul[[#This Row],[Date]])-1,2,29),IF(AND(DAY(A11)=28,MONTH(A11)=2,COUNTIF($A$2:A11,DATE(YEAR(A11)-1,2,28))+COUNTIF($A$2:A11,DATE(YEAR(A11),2,28))&lt;2),DATE(YEAR(Tableau_calcul[[#This Row],[Date]])-1,2,28),DATE(YEAR(Tableau_calcul[[#This Row],[Date]])-1,MONTH(Tableau_calcul[[#This Row],[Date]]),DAY(Tableau_calcul[[#This Row],[Date]]))))</f>
        <v>693607</v>
      </c>
      <c r="B12" s="1" t="str">
        <f>IF(Tableau_absentéisme_décomposé[[#This Row],[Date]]=A11,"",IFERROR(INDEX(Tableau_absentéisme[],IF(AND(Tableau_absentéisme_décomposé[[#This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" s="1" t="e">
        <f ca="1">IF(Tableau_calcul[[#This Row],[Traitement]]="","",IF(Tableau_calcul[[#This Row],[Traitement]]&lt;&gt;IF(K10=K11,OFFSET(Tableau_calcul[[#This Row],[Traitement]],2,0),OFFSET(Tableau_calcul[[#This Row],[Traitement]],-1,0)),"début","continue"))</f>
        <v>#NUM!</v>
      </c>
      <c r="E12" s="1" t="e">
        <f ca="1">IF(Tableau_calcul[[#This Row],[Traitement]]="","",IF(Tableau_calcul[[#This Row],[Traitement]]&lt;&gt;IF(Tableau_calcul[[#This Row],[Date]]=K13,OFFSET(Tableau_calcul[[#This Row],[Traitement]],2,0),OFFSET(Tableau_calcul[[#This Row],[Traitement]],1,0)),"fin","continue"))</f>
        <v>#NUM!</v>
      </c>
      <c r="F12" s="1">
        <f ca="1">COUNTIF($D$2:D12,"début")</f>
        <v>0</v>
      </c>
      <c r="G12" s="1" t="e">
        <f>IF(Tableau_calcul[[#This Row],[Traitement]]="","",CONCATENATE(Tableau_calcul[[#This Row],[agrégat.période.début]],Tableau_calcul[[#This Row],[agrégat.num]]))</f>
        <v>#NUM!</v>
      </c>
      <c r="H12" s="1" t="e">
        <f>IF(Tableau_calcul[[#This Row],[Traitement]]="","",CONCATENATE(IF(Tableau_calcul[[#This Row],[agrégat.période.fin]]="fin","fin","continue"),Tableau_calcul[[#This Row],[agrégat.num]]))</f>
        <v>#NUM!</v>
      </c>
      <c r="I12" s="5" t="e">
        <f ca="1">IF(Tableau_calcul[[#This Row],[agrégat.période.début]]="début",Tableau_calcul[[#This Row],[Date]],"")</f>
        <v>#NUM!</v>
      </c>
      <c r="J12" s="5" t="e">
        <f>IF(Tableau_calcul[[#This Row],[Traitement]]="","",IF(Tableau_calcul[[#This Row],[agrégat.num.période.fin]]=H11,"",VLOOKUP(CONCATENATE("fin",Tableau_calcul[[#This Row],[agrégat.num]]),Tableau_calcul[[agrégat.num.période.fin]:[Date]],4,FALSE)))</f>
        <v>#NUM!</v>
      </c>
      <c r="K12" s="5">
        <f>IF(AND(OR(MOD(YEAR(K11),400)=0,AND(MOD(YEAR(K11),4)=0,MOD(YEAR(K11),100)&lt;&gt;0)),MONTH(K11)=2,DAY(K11)=28),K11+1,
IF(AND(MONTH(K11)=2,DAY(K11)=28,COUNTIF($K$2:K11,DATE(YEAR(K11)-1,2,28))+COUNTIF($K$2:K11,DATE(YEAR(K11),2,28))&lt;2),DATE(YEAR(K11),2,28),IF(ROW()=2,Date_survenance,K11+1)))</f>
        <v>10</v>
      </c>
      <c r="L1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" s="24" t="e">
        <f>IF(Tableau_calcul[[#This Row],[Date]]=K11,"",IF(AND(K12=DATE(YEAR(A12)+1,MONTH(A12),DAY(A12)),Tableau_absentéisme_décomposé[[#This Row],[Traitement]]="Plein traitement"),"anniv PT",IF(COUNTIF($P$2:P11,"Plein traitement")+COUNTIF(B12:$B$367,"Plein traitement")&lt;droits_PT,droits_PT-COUNTIF($P$2:P11,"Plein traitement")-COUNTIF(B12:$B$367,"Plein traitement"),0)))</f>
        <v>#NUM!</v>
      </c>
      <c r="N12" s="1" t="e">
        <f>droits_DT</f>
        <v>#NUM!</v>
      </c>
      <c r="O12" s="1" t="e">
        <f>IF(Tableau_calcul[[#This Row],[Date]]=K11,"",IF(AND(K12=DATE(YEAR(A12)+1,MONTH(A12),DAY(A12)),Tableau_absentéisme_décomposé[[#This Row],[Traitement]]="Demi traitement"),"anniv DT",IF(COUNTIF($P$2:P11,"Demi traitement")+IF(AND($A$60=$A$61,$B$60=$B$61,$B$60="Demi traitement"),COUNTIF(B12:$B$367,"Demi traitement")-1,COUNTIF(B12:$B$367,"Demi traitement"))&lt;droits_DT,droits_DT-COUNTIF($P$2:P11,"Demi traitement")-IF(AND($A$60=$A$61,$B$60=$B$61,$B$60="Demi traitement"),COUNTIF(B12:$B$367,"Demi traitement")-1,COUNTIF(B12:$B$367,"Demi traitement")),0)))</f>
        <v>#NUM!</v>
      </c>
      <c r="P12" s="1" t="e">
        <f>IF(M12="","",IF(OR(M12="anniv PT",M12&gt;0),"Plein traitement",IF(OR(LEFT(Statut_agent,1)="A",LEFT(Statut_agent,1)="B",LEFT(Statut_agent,1)="C"),"Demi Traitement",IF(OR(O12="anniv DT",O12&gt;0),"Demi traitement","Sans traitement"))))</f>
        <v>#NUM!</v>
      </c>
      <c r="R12" s="31"/>
      <c r="S12" s="3"/>
    </row>
    <row r="13" spans="1:19" x14ac:dyDescent="0.25">
      <c r="A13" s="28">
        <f>IF(AND(OR(MOD(YEAR(Tableau_calcul[[#This Row],[Date]])-1,400)=0,AND(MOD(YEAR(Tableau_calcul[[#This Row],[Date]])-1,4)=0,MOD(YEAR(Tableau_calcul[[#This Row],[Date]])-1,100)&lt;&gt;0)),MONTH(A12)=2,DAY(A12)=28,COUNTIF($A$2:A12,DATE(YEAR(A12),2,28))&lt;2),DATE(YEAR(Tableau_calcul[[#This Row],[Date]])-1,2,29),IF(AND(DAY(A12)=28,MONTH(A12)=2,COUNTIF($A$2:A12,DATE(YEAR(A12)-1,2,28))+COUNTIF($A$2:A12,DATE(YEAR(A12),2,28))&lt;2),DATE(YEAR(Tableau_calcul[[#This Row],[Date]])-1,2,28),DATE(YEAR(Tableau_calcul[[#This Row],[Date]])-1,MONTH(Tableau_calcul[[#This Row],[Date]]),DAY(Tableau_calcul[[#This Row],[Date]]))))</f>
        <v>693608</v>
      </c>
      <c r="B13" s="1" t="str">
        <f>IF(Tableau_absentéisme_décomposé[[#This Row],[Date]]=A12,"",IFERROR(INDEX(Tableau_absentéisme[],IF(AND(Tableau_absentéisme_décomposé[[#This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" s="1" t="e">
        <f ca="1">IF(Tableau_calcul[[#This Row],[Traitement]]="","",IF(Tableau_calcul[[#This Row],[Traitement]]&lt;&gt;IF(K11=K12,OFFSET(Tableau_calcul[[#This Row],[Traitement]],2,0),OFFSET(Tableau_calcul[[#This Row],[Traitement]],-1,0)),"début","continue"))</f>
        <v>#NUM!</v>
      </c>
      <c r="E13" s="1" t="e">
        <f ca="1">IF(Tableau_calcul[[#This Row],[Traitement]]="","",IF(Tableau_calcul[[#This Row],[Traitement]]&lt;&gt;IF(Tableau_calcul[[#This Row],[Date]]=K14,OFFSET(Tableau_calcul[[#This Row],[Traitement]],2,0),OFFSET(Tableau_calcul[[#This Row],[Traitement]],1,0)),"fin","continue"))</f>
        <v>#NUM!</v>
      </c>
      <c r="F13" s="1">
        <f ca="1">COUNTIF($D$2:D13,"début")</f>
        <v>0</v>
      </c>
      <c r="G13" s="1" t="e">
        <f>IF(Tableau_calcul[[#This Row],[Traitement]]="","",CONCATENATE(Tableau_calcul[[#This Row],[agrégat.période.début]],Tableau_calcul[[#This Row],[agrégat.num]]))</f>
        <v>#NUM!</v>
      </c>
      <c r="H13" s="1" t="e">
        <f>IF(Tableau_calcul[[#This Row],[Traitement]]="","",CONCATENATE(IF(Tableau_calcul[[#This Row],[agrégat.période.fin]]="fin","fin","continue"),Tableau_calcul[[#This Row],[agrégat.num]]))</f>
        <v>#NUM!</v>
      </c>
      <c r="I13" s="5" t="e">
        <f ca="1">IF(Tableau_calcul[[#This Row],[agrégat.période.début]]="début",Tableau_calcul[[#This Row],[Date]],"")</f>
        <v>#NUM!</v>
      </c>
      <c r="J13" s="5" t="e">
        <f>IF(Tableau_calcul[[#This Row],[Traitement]]="","",IF(Tableau_calcul[[#This Row],[agrégat.num.période.fin]]=H12,"",VLOOKUP(CONCATENATE("fin",Tableau_calcul[[#This Row],[agrégat.num]]),Tableau_calcul[[agrégat.num.période.fin]:[Date]],4,FALSE)))</f>
        <v>#NUM!</v>
      </c>
      <c r="K13" s="5">
        <f>IF(AND(OR(MOD(YEAR(K12),400)=0,AND(MOD(YEAR(K12),4)=0,MOD(YEAR(K12),100)&lt;&gt;0)),MONTH(K12)=2,DAY(K12)=28),K12+1,
IF(AND(MONTH(K12)=2,DAY(K12)=28,COUNTIF($K$2:K12,DATE(YEAR(K12)-1,2,28))+COUNTIF($K$2:K12,DATE(YEAR(K12),2,28))&lt;2),DATE(YEAR(K12),2,28),IF(ROW()=2,Date_survenance,K12+1)))</f>
        <v>11</v>
      </c>
      <c r="L1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" s="24" t="e">
        <f>IF(Tableau_calcul[[#This Row],[Date]]=K12,"",IF(AND(K13=DATE(YEAR(A13)+1,MONTH(A13),DAY(A13)),Tableau_absentéisme_décomposé[[#This Row],[Traitement]]="Plein traitement"),"anniv PT",IF(COUNTIF($P$2:P12,"Plein traitement")+COUNTIF(B13:$B$367,"Plein traitement")&lt;droits_PT,droits_PT-COUNTIF($P$2:P12,"Plein traitement")-COUNTIF(B13:$B$367,"Plein traitement"),0)))</f>
        <v>#NUM!</v>
      </c>
      <c r="N13" s="1" t="e">
        <f>droits_DT</f>
        <v>#NUM!</v>
      </c>
      <c r="O13" s="1" t="e">
        <f>IF(Tableau_calcul[[#This Row],[Date]]=K12,"",IF(AND(K13=DATE(YEAR(A13)+1,MONTH(A13),DAY(A13)),Tableau_absentéisme_décomposé[[#This Row],[Traitement]]="Demi traitement"),"anniv DT",IF(COUNTIF($P$2:P12,"Demi traitement")+IF(AND($A$60=$A$61,$B$60=$B$61,$B$60="Demi traitement"),COUNTIF(B13:$B$367,"Demi traitement")-1,COUNTIF(B13:$B$367,"Demi traitement"))&lt;droits_DT,droits_DT-COUNTIF($P$2:P12,"Demi traitement")-IF(AND($A$60=$A$61,$B$60=$B$61,$B$60="Demi traitement"),COUNTIF(B13:$B$367,"Demi traitement")-1,COUNTIF(B13:$B$367,"Demi traitement")),0)))</f>
        <v>#NUM!</v>
      </c>
      <c r="P13" s="1" t="e">
        <f>IF(M13="","",IF(OR(M13="anniv PT",M13&gt;0),"Plein traitement",IF(OR(LEFT(Statut_agent,1)="A",LEFT(Statut_agent,1)="B",LEFT(Statut_agent,1)="C"),"Demi Traitement",IF(OR(O13="anniv DT",O13&gt;0),"Demi traitement","Sans traitement"))))</f>
        <v>#NUM!</v>
      </c>
      <c r="R13" s="31"/>
      <c r="S13" s="3"/>
    </row>
    <row r="14" spans="1:19" x14ac:dyDescent="0.25">
      <c r="A14" s="28">
        <f>IF(AND(OR(MOD(YEAR(Tableau_calcul[[#This Row],[Date]])-1,400)=0,AND(MOD(YEAR(Tableau_calcul[[#This Row],[Date]])-1,4)=0,MOD(YEAR(Tableau_calcul[[#This Row],[Date]])-1,100)&lt;&gt;0)),MONTH(A13)=2,DAY(A13)=28,COUNTIF($A$2:A13,DATE(YEAR(A13),2,28))&lt;2),DATE(YEAR(Tableau_calcul[[#This Row],[Date]])-1,2,29),IF(AND(DAY(A13)=28,MONTH(A13)=2,COUNTIF($A$2:A13,DATE(YEAR(A13)-1,2,28))+COUNTIF($A$2:A13,DATE(YEAR(A13),2,28))&lt;2),DATE(YEAR(Tableau_calcul[[#This Row],[Date]])-1,2,28),DATE(YEAR(Tableau_calcul[[#This Row],[Date]])-1,MONTH(Tableau_calcul[[#This Row],[Date]]),DAY(Tableau_calcul[[#This Row],[Date]]))))</f>
        <v>693609</v>
      </c>
      <c r="B14" s="1" t="str">
        <f>IF(Tableau_absentéisme_décomposé[[#This Row],[Date]]=A13,"",IFERROR(INDEX(Tableau_absentéisme[],IF(AND(Tableau_absentéisme_décomposé[[#This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" s="1" t="e">
        <f ca="1">IF(Tableau_calcul[[#This Row],[Traitement]]="","",IF(Tableau_calcul[[#This Row],[Traitement]]&lt;&gt;IF(K12=K13,OFFSET(Tableau_calcul[[#This Row],[Traitement]],2,0),OFFSET(Tableau_calcul[[#This Row],[Traitement]],-1,0)),"début","continue"))</f>
        <v>#NUM!</v>
      </c>
      <c r="E14" s="1" t="e">
        <f ca="1">IF(Tableau_calcul[[#This Row],[Traitement]]="","",IF(Tableau_calcul[[#This Row],[Traitement]]&lt;&gt;IF(Tableau_calcul[[#This Row],[Date]]=K15,OFFSET(Tableau_calcul[[#This Row],[Traitement]],2,0),OFFSET(Tableau_calcul[[#This Row],[Traitement]],1,0)),"fin","continue"))</f>
        <v>#NUM!</v>
      </c>
      <c r="F14" s="1">
        <f ca="1">COUNTIF($D$2:D14,"début")</f>
        <v>0</v>
      </c>
      <c r="G14" s="1" t="e">
        <f>IF(Tableau_calcul[[#This Row],[Traitement]]="","",CONCATENATE(Tableau_calcul[[#This Row],[agrégat.période.début]],Tableau_calcul[[#This Row],[agrégat.num]]))</f>
        <v>#NUM!</v>
      </c>
      <c r="H14" s="1" t="e">
        <f>IF(Tableau_calcul[[#This Row],[Traitement]]="","",CONCATENATE(IF(Tableau_calcul[[#This Row],[agrégat.période.fin]]="fin","fin","continue"),Tableau_calcul[[#This Row],[agrégat.num]]))</f>
        <v>#NUM!</v>
      </c>
      <c r="I14" s="5" t="e">
        <f ca="1">IF(Tableau_calcul[[#This Row],[agrégat.période.début]]="début",Tableau_calcul[[#This Row],[Date]],"")</f>
        <v>#NUM!</v>
      </c>
      <c r="J14" s="5" t="e">
        <f>IF(Tableau_calcul[[#This Row],[Traitement]]="","",IF(Tableau_calcul[[#This Row],[agrégat.num.période.fin]]=H13,"",VLOOKUP(CONCATENATE("fin",Tableau_calcul[[#This Row],[agrégat.num]]),Tableau_calcul[[agrégat.num.période.fin]:[Date]],4,FALSE)))</f>
        <v>#NUM!</v>
      </c>
      <c r="K14" s="5">
        <f>IF(AND(OR(MOD(YEAR(K13),400)=0,AND(MOD(YEAR(K13),4)=0,MOD(YEAR(K13),100)&lt;&gt;0)),MONTH(K13)=2,DAY(K13)=28),K13+1,
IF(AND(MONTH(K13)=2,DAY(K13)=28,COUNTIF($K$2:K13,DATE(YEAR(K13)-1,2,28))+COUNTIF($K$2:K13,DATE(YEAR(K13),2,28))&lt;2),DATE(YEAR(K13),2,28),IF(ROW()=2,Date_survenance,K13+1)))</f>
        <v>12</v>
      </c>
      <c r="L1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" s="24" t="e">
        <f>IF(Tableau_calcul[[#This Row],[Date]]=K13,"",IF(AND(K14=DATE(YEAR(A14)+1,MONTH(A14),DAY(A14)),Tableau_absentéisme_décomposé[[#This Row],[Traitement]]="Plein traitement"),"anniv PT",IF(COUNTIF($P$2:P13,"Plein traitement")+COUNTIF(B14:$B$367,"Plein traitement")&lt;droits_PT,droits_PT-COUNTIF($P$2:P13,"Plein traitement")-COUNTIF(B14:$B$367,"Plein traitement"),0)))</f>
        <v>#NUM!</v>
      </c>
      <c r="N14" s="1" t="e">
        <f>droits_DT</f>
        <v>#NUM!</v>
      </c>
      <c r="O14" s="1" t="e">
        <f>IF(Tableau_calcul[[#This Row],[Date]]=K13,"",IF(AND(K14=DATE(YEAR(A14)+1,MONTH(A14),DAY(A14)),Tableau_absentéisme_décomposé[[#This Row],[Traitement]]="Demi traitement"),"anniv DT",IF(COUNTIF($P$2:P13,"Demi traitement")+IF(AND($A$60=$A$61,$B$60=$B$61,$B$60="Demi traitement"),COUNTIF(B14:$B$367,"Demi traitement")-1,COUNTIF(B14:$B$367,"Demi traitement"))&lt;droits_DT,droits_DT-COUNTIF($P$2:P13,"Demi traitement")-IF(AND($A$60=$A$61,$B$60=$B$61,$B$60="Demi traitement"),COUNTIF(B14:$B$367,"Demi traitement")-1,COUNTIF(B14:$B$367,"Demi traitement")),0)))</f>
        <v>#NUM!</v>
      </c>
      <c r="P14" s="1" t="e">
        <f>IF(M14="","",IF(OR(M14="anniv PT",M14&gt;0),"Plein traitement",IF(OR(LEFT(Statut_agent,1)="A",LEFT(Statut_agent,1)="B",LEFT(Statut_agent,1)="C"),"Demi Traitement",IF(OR(O14="anniv DT",O14&gt;0),"Demi traitement","Sans traitement"))))</f>
        <v>#NUM!</v>
      </c>
      <c r="R14" s="31"/>
      <c r="S14" s="3"/>
    </row>
    <row r="15" spans="1:19" x14ac:dyDescent="0.25">
      <c r="A15" s="28">
        <f>IF(AND(OR(MOD(YEAR(Tableau_calcul[[#This Row],[Date]])-1,400)=0,AND(MOD(YEAR(Tableau_calcul[[#This Row],[Date]])-1,4)=0,MOD(YEAR(Tableau_calcul[[#This Row],[Date]])-1,100)&lt;&gt;0)),MONTH(A14)=2,DAY(A14)=28,COUNTIF($A$2:A14,DATE(YEAR(A14),2,28))&lt;2),DATE(YEAR(Tableau_calcul[[#This Row],[Date]])-1,2,29),IF(AND(DAY(A14)=28,MONTH(A14)=2,COUNTIF($A$2:A14,DATE(YEAR(A14)-1,2,28))+COUNTIF($A$2:A14,DATE(YEAR(A14),2,28))&lt;2),DATE(YEAR(Tableau_calcul[[#This Row],[Date]])-1,2,28),DATE(YEAR(Tableau_calcul[[#This Row],[Date]])-1,MONTH(Tableau_calcul[[#This Row],[Date]]),DAY(Tableau_calcul[[#This Row],[Date]]))))</f>
        <v>693610</v>
      </c>
      <c r="B15" s="1" t="str">
        <f>IF(Tableau_absentéisme_décomposé[[#This Row],[Date]]=A14,"",IFERROR(INDEX(Tableau_absentéisme[],IF(AND(Tableau_absentéisme_décomposé[[#This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" s="1" t="e">
        <f ca="1">IF(Tableau_calcul[[#This Row],[Traitement]]="","",IF(Tableau_calcul[[#This Row],[Traitement]]&lt;&gt;IF(K13=K14,OFFSET(Tableau_calcul[[#This Row],[Traitement]],2,0),OFFSET(Tableau_calcul[[#This Row],[Traitement]],-1,0)),"début","continue"))</f>
        <v>#NUM!</v>
      </c>
      <c r="E15" s="1" t="e">
        <f ca="1">IF(Tableau_calcul[[#This Row],[Traitement]]="","",IF(Tableau_calcul[[#This Row],[Traitement]]&lt;&gt;IF(Tableau_calcul[[#This Row],[Date]]=K16,OFFSET(Tableau_calcul[[#This Row],[Traitement]],2,0),OFFSET(Tableau_calcul[[#This Row],[Traitement]],1,0)),"fin","continue"))</f>
        <v>#NUM!</v>
      </c>
      <c r="F15" s="1">
        <f ca="1">COUNTIF($D$2:D15,"début")</f>
        <v>0</v>
      </c>
      <c r="G15" s="1" t="e">
        <f>IF(Tableau_calcul[[#This Row],[Traitement]]="","",CONCATENATE(Tableau_calcul[[#This Row],[agrégat.période.début]],Tableau_calcul[[#This Row],[agrégat.num]]))</f>
        <v>#NUM!</v>
      </c>
      <c r="H15" s="1" t="e">
        <f>IF(Tableau_calcul[[#This Row],[Traitement]]="","",CONCATENATE(IF(Tableau_calcul[[#This Row],[agrégat.période.fin]]="fin","fin","continue"),Tableau_calcul[[#This Row],[agrégat.num]]))</f>
        <v>#NUM!</v>
      </c>
      <c r="I15" s="5" t="e">
        <f ca="1">IF(Tableau_calcul[[#This Row],[agrégat.période.début]]="début",Tableau_calcul[[#This Row],[Date]],"")</f>
        <v>#NUM!</v>
      </c>
      <c r="J15" s="5" t="e">
        <f>IF(Tableau_calcul[[#This Row],[Traitement]]="","",IF(Tableau_calcul[[#This Row],[agrégat.num.période.fin]]=H14,"",VLOOKUP(CONCATENATE("fin",Tableau_calcul[[#This Row],[agrégat.num]]),Tableau_calcul[[agrégat.num.période.fin]:[Date]],4,FALSE)))</f>
        <v>#NUM!</v>
      </c>
      <c r="K15" s="5">
        <f>IF(AND(OR(MOD(YEAR(K14),400)=0,AND(MOD(YEAR(K14),4)=0,MOD(YEAR(K14),100)&lt;&gt;0)),MONTH(K14)=2,DAY(K14)=28),K14+1,
IF(AND(MONTH(K14)=2,DAY(K14)=28,COUNTIF($K$2:K14,DATE(YEAR(K14)-1,2,28))+COUNTIF($K$2:K14,DATE(YEAR(K14),2,28))&lt;2),DATE(YEAR(K14),2,28),IF(ROW()=2,Date_survenance,K14+1)))</f>
        <v>13</v>
      </c>
      <c r="L1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" s="24" t="e">
        <f>IF(Tableau_calcul[[#This Row],[Date]]=K14,"",IF(AND(K15=DATE(YEAR(A15)+1,MONTH(A15),DAY(A15)),Tableau_absentéisme_décomposé[[#This Row],[Traitement]]="Plein traitement"),"anniv PT",IF(COUNTIF($P$2:P14,"Plein traitement")+COUNTIF(B15:$B$367,"Plein traitement")&lt;droits_PT,droits_PT-COUNTIF($P$2:P14,"Plein traitement")-COUNTIF(B15:$B$367,"Plein traitement"),0)))</f>
        <v>#NUM!</v>
      </c>
      <c r="N15" s="1" t="e">
        <f>droits_DT</f>
        <v>#NUM!</v>
      </c>
      <c r="O15" s="1" t="e">
        <f>IF(Tableau_calcul[[#This Row],[Date]]=K14,"",IF(AND(K15=DATE(YEAR(A15)+1,MONTH(A15),DAY(A15)),Tableau_absentéisme_décomposé[[#This Row],[Traitement]]="Demi traitement"),"anniv DT",IF(COUNTIF($P$2:P14,"Demi traitement")+IF(AND($A$60=$A$61,$B$60=$B$61,$B$60="Demi traitement"),COUNTIF(B15:$B$367,"Demi traitement")-1,COUNTIF(B15:$B$367,"Demi traitement"))&lt;droits_DT,droits_DT-COUNTIF($P$2:P14,"Demi traitement")-IF(AND($A$60=$A$61,$B$60=$B$61,$B$60="Demi traitement"),COUNTIF(B15:$B$367,"Demi traitement")-1,COUNTIF(B15:$B$367,"Demi traitement")),0)))</f>
        <v>#NUM!</v>
      </c>
      <c r="P15" s="1" t="e">
        <f>IF(M15="","",IF(OR(M15="anniv PT",M15&gt;0),"Plein traitement",IF(OR(LEFT(Statut_agent,1)="A",LEFT(Statut_agent,1)="B",LEFT(Statut_agent,1)="C"),"Demi Traitement",IF(OR(O15="anniv DT",O15&gt;0),"Demi traitement","Sans traitement"))))</f>
        <v>#NUM!</v>
      </c>
      <c r="R15" s="31"/>
      <c r="S15" s="3"/>
    </row>
    <row r="16" spans="1:19" x14ac:dyDescent="0.25">
      <c r="A16" s="28">
        <f>IF(AND(OR(MOD(YEAR(Tableau_calcul[[#This Row],[Date]])-1,400)=0,AND(MOD(YEAR(Tableau_calcul[[#This Row],[Date]])-1,4)=0,MOD(YEAR(Tableau_calcul[[#This Row],[Date]])-1,100)&lt;&gt;0)),MONTH(A15)=2,DAY(A15)=28,COUNTIF($A$2:A15,DATE(YEAR(A15),2,28))&lt;2),DATE(YEAR(Tableau_calcul[[#This Row],[Date]])-1,2,29),IF(AND(DAY(A15)=28,MONTH(A15)=2,COUNTIF($A$2:A15,DATE(YEAR(A15)-1,2,28))+COUNTIF($A$2:A15,DATE(YEAR(A15),2,28))&lt;2),DATE(YEAR(Tableau_calcul[[#This Row],[Date]])-1,2,28),DATE(YEAR(Tableau_calcul[[#This Row],[Date]])-1,MONTH(Tableau_calcul[[#This Row],[Date]]),DAY(Tableau_calcul[[#This Row],[Date]]))))</f>
        <v>693611</v>
      </c>
      <c r="B16" s="1" t="str">
        <f>IF(Tableau_absentéisme_décomposé[[#This Row],[Date]]=A15,"",IFERROR(INDEX(Tableau_absentéisme[],IF(AND(Tableau_absentéisme_décomposé[[#This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" s="1" t="e">
        <f ca="1">IF(Tableau_calcul[[#This Row],[Traitement]]="","",IF(Tableau_calcul[[#This Row],[Traitement]]&lt;&gt;IF(K14=K15,OFFSET(Tableau_calcul[[#This Row],[Traitement]],2,0),OFFSET(Tableau_calcul[[#This Row],[Traitement]],-1,0)),"début","continue"))</f>
        <v>#NUM!</v>
      </c>
      <c r="E16" s="1" t="e">
        <f ca="1">IF(Tableau_calcul[[#This Row],[Traitement]]="","",IF(Tableau_calcul[[#This Row],[Traitement]]&lt;&gt;IF(Tableau_calcul[[#This Row],[Date]]=K17,OFFSET(Tableau_calcul[[#This Row],[Traitement]],2,0),OFFSET(Tableau_calcul[[#This Row],[Traitement]],1,0)),"fin","continue"))</f>
        <v>#NUM!</v>
      </c>
      <c r="F16" s="1">
        <f ca="1">COUNTIF($D$2:D16,"début")</f>
        <v>0</v>
      </c>
      <c r="G16" s="1" t="e">
        <f>IF(Tableau_calcul[[#This Row],[Traitement]]="","",CONCATENATE(Tableau_calcul[[#This Row],[agrégat.période.début]],Tableau_calcul[[#This Row],[agrégat.num]]))</f>
        <v>#NUM!</v>
      </c>
      <c r="H16" s="1" t="e">
        <f>IF(Tableau_calcul[[#This Row],[Traitement]]="","",CONCATENATE(IF(Tableau_calcul[[#This Row],[agrégat.période.fin]]="fin","fin","continue"),Tableau_calcul[[#This Row],[agrégat.num]]))</f>
        <v>#NUM!</v>
      </c>
      <c r="I16" s="5" t="e">
        <f ca="1">IF(Tableau_calcul[[#This Row],[agrégat.période.début]]="début",Tableau_calcul[[#This Row],[Date]],"")</f>
        <v>#NUM!</v>
      </c>
      <c r="J16" s="5" t="e">
        <f>IF(Tableau_calcul[[#This Row],[Traitement]]="","",IF(Tableau_calcul[[#This Row],[agrégat.num.période.fin]]=H15,"",VLOOKUP(CONCATENATE("fin",Tableau_calcul[[#This Row],[agrégat.num]]),Tableau_calcul[[agrégat.num.période.fin]:[Date]],4,FALSE)))</f>
        <v>#NUM!</v>
      </c>
      <c r="K16" s="5">
        <f>IF(AND(OR(MOD(YEAR(K15),400)=0,AND(MOD(YEAR(K15),4)=0,MOD(YEAR(K15),100)&lt;&gt;0)),MONTH(K15)=2,DAY(K15)=28),K15+1,
IF(AND(MONTH(K15)=2,DAY(K15)=28,COUNTIF($K$2:K15,DATE(YEAR(K15)-1,2,28))+COUNTIF($K$2:K15,DATE(YEAR(K15),2,28))&lt;2),DATE(YEAR(K15),2,28),IF(ROW()=2,Date_survenance,K15+1)))</f>
        <v>14</v>
      </c>
      <c r="L1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" s="24" t="e">
        <f>IF(Tableau_calcul[[#This Row],[Date]]=K15,"",IF(AND(K16=DATE(YEAR(A16)+1,MONTH(A16),DAY(A16)),Tableau_absentéisme_décomposé[[#This Row],[Traitement]]="Plein traitement"),"anniv PT",IF(COUNTIF($P$2:P15,"Plein traitement")+COUNTIF(B16:$B$367,"Plein traitement")&lt;droits_PT,droits_PT-COUNTIF($P$2:P15,"Plein traitement")-COUNTIF(B16:$B$367,"Plein traitement"),0)))</f>
        <v>#NUM!</v>
      </c>
      <c r="N16" s="1" t="e">
        <f>droits_DT</f>
        <v>#NUM!</v>
      </c>
      <c r="O16" s="1" t="e">
        <f>IF(Tableau_calcul[[#This Row],[Date]]=K15,"",IF(AND(K16=DATE(YEAR(A16)+1,MONTH(A16),DAY(A16)),Tableau_absentéisme_décomposé[[#This Row],[Traitement]]="Demi traitement"),"anniv DT",IF(COUNTIF($P$2:P15,"Demi traitement")+IF(AND($A$60=$A$61,$B$60=$B$61,$B$60="Demi traitement"),COUNTIF(B16:$B$367,"Demi traitement")-1,COUNTIF(B16:$B$367,"Demi traitement"))&lt;droits_DT,droits_DT-COUNTIF($P$2:P15,"Demi traitement")-IF(AND($A$60=$A$61,$B$60=$B$61,$B$60="Demi traitement"),COUNTIF(B16:$B$367,"Demi traitement")-1,COUNTIF(B16:$B$367,"Demi traitement")),0)))</f>
        <v>#NUM!</v>
      </c>
      <c r="P16" s="1" t="e">
        <f>IF(M16="","",IF(OR(M16="anniv PT",M16&gt;0),"Plein traitement",IF(OR(LEFT(Statut_agent,1)="A",LEFT(Statut_agent,1)="B",LEFT(Statut_agent,1)="C"),"Demi Traitement",IF(OR(O16="anniv DT",O16&gt;0),"Demi traitement","Sans traitement"))))</f>
        <v>#NUM!</v>
      </c>
      <c r="R16" s="31"/>
      <c r="S16" s="3"/>
    </row>
    <row r="17" spans="1:19" x14ac:dyDescent="0.25">
      <c r="A17" s="28">
        <f>IF(AND(OR(MOD(YEAR(Tableau_calcul[[#This Row],[Date]])-1,400)=0,AND(MOD(YEAR(Tableau_calcul[[#This Row],[Date]])-1,4)=0,MOD(YEAR(Tableau_calcul[[#This Row],[Date]])-1,100)&lt;&gt;0)),MONTH(A16)=2,DAY(A16)=28,COUNTIF($A$2:A16,DATE(YEAR(A16),2,28))&lt;2),DATE(YEAR(Tableau_calcul[[#This Row],[Date]])-1,2,29),IF(AND(DAY(A16)=28,MONTH(A16)=2,COUNTIF($A$2:A16,DATE(YEAR(A16)-1,2,28))+COUNTIF($A$2:A16,DATE(YEAR(A16),2,28))&lt;2),DATE(YEAR(Tableau_calcul[[#This Row],[Date]])-1,2,28),DATE(YEAR(Tableau_calcul[[#This Row],[Date]])-1,MONTH(Tableau_calcul[[#This Row],[Date]]),DAY(Tableau_calcul[[#This Row],[Date]]))))</f>
        <v>693612</v>
      </c>
      <c r="B17" s="1" t="str">
        <f>IF(Tableau_absentéisme_décomposé[[#This Row],[Date]]=A16,"",IFERROR(INDEX(Tableau_absentéisme[],IF(AND(Tableau_absentéisme_décomposé[[#This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" s="1" t="e">
        <f ca="1">IF(Tableau_calcul[[#This Row],[Traitement]]="","",IF(Tableau_calcul[[#This Row],[Traitement]]&lt;&gt;IF(K15=K16,OFFSET(Tableau_calcul[[#This Row],[Traitement]],2,0),OFFSET(Tableau_calcul[[#This Row],[Traitement]],-1,0)),"début","continue"))</f>
        <v>#NUM!</v>
      </c>
      <c r="E17" s="1" t="e">
        <f ca="1">IF(Tableau_calcul[[#This Row],[Traitement]]="","",IF(Tableau_calcul[[#This Row],[Traitement]]&lt;&gt;IF(Tableau_calcul[[#This Row],[Date]]=K18,OFFSET(Tableau_calcul[[#This Row],[Traitement]],2,0),OFFSET(Tableau_calcul[[#This Row],[Traitement]],1,0)),"fin","continue"))</f>
        <v>#NUM!</v>
      </c>
      <c r="F17" s="1">
        <f ca="1">COUNTIF($D$2:D17,"début")</f>
        <v>0</v>
      </c>
      <c r="G17" s="1" t="e">
        <f>IF(Tableau_calcul[[#This Row],[Traitement]]="","",CONCATENATE(Tableau_calcul[[#This Row],[agrégat.période.début]],Tableau_calcul[[#This Row],[agrégat.num]]))</f>
        <v>#NUM!</v>
      </c>
      <c r="H17" s="1" t="e">
        <f>IF(Tableau_calcul[[#This Row],[Traitement]]="","",CONCATENATE(IF(Tableau_calcul[[#This Row],[agrégat.période.fin]]="fin","fin","continue"),Tableau_calcul[[#This Row],[agrégat.num]]))</f>
        <v>#NUM!</v>
      </c>
      <c r="I17" s="5" t="e">
        <f ca="1">IF(Tableau_calcul[[#This Row],[agrégat.période.début]]="début",Tableau_calcul[[#This Row],[Date]],"")</f>
        <v>#NUM!</v>
      </c>
      <c r="J17" s="5" t="e">
        <f>IF(Tableau_calcul[[#This Row],[Traitement]]="","",IF(Tableau_calcul[[#This Row],[agrégat.num.période.fin]]=H16,"",VLOOKUP(CONCATENATE("fin",Tableau_calcul[[#This Row],[agrégat.num]]),Tableau_calcul[[agrégat.num.période.fin]:[Date]],4,FALSE)))</f>
        <v>#NUM!</v>
      </c>
      <c r="K17" s="5">
        <f>IF(AND(OR(MOD(YEAR(K16),400)=0,AND(MOD(YEAR(K16),4)=0,MOD(YEAR(K16),100)&lt;&gt;0)),MONTH(K16)=2,DAY(K16)=28),K16+1,
IF(AND(MONTH(K16)=2,DAY(K16)=28,COUNTIF($K$2:K16,DATE(YEAR(K16)-1,2,28))+COUNTIF($K$2:K16,DATE(YEAR(K16),2,28))&lt;2),DATE(YEAR(K16),2,28),IF(ROW()=2,Date_survenance,K16+1)))</f>
        <v>15</v>
      </c>
      <c r="L1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" s="24" t="e">
        <f>IF(Tableau_calcul[[#This Row],[Date]]=K16,"",IF(AND(K17=DATE(YEAR(A17)+1,MONTH(A17),DAY(A17)),Tableau_absentéisme_décomposé[[#This Row],[Traitement]]="Plein traitement"),"anniv PT",IF(COUNTIF($P$2:P16,"Plein traitement")+COUNTIF(B17:$B$367,"Plein traitement")&lt;droits_PT,droits_PT-COUNTIF($P$2:P16,"Plein traitement")-COUNTIF(B17:$B$367,"Plein traitement"),0)))</f>
        <v>#NUM!</v>
      </c>
      <c r="N17" s="1" t="e">
        <f>droits_DT</f>
        <v>#NUM!</v>
      </c>
      <c r="O17" s="1" t="e">
        <f>IF(Tableau_calcul[[#This Row],[Date]]=K16,"",IF(AND(K17=DATE(YEAR(A17)+1,MONTH(A17),DAY(A17)),Tableau_absentéisme_décomposé[[#This Row],[Traitement]]="Demi traitement"),"anniv DT",IF(COUNTIF($P$2:P16,"Demi traitement")+IF(AND($A$60=$A$61,$B$60=$B$61,$B$60="Demi traitement"),COUNTIF(B17:$B$367,"Demi traitement")-1,COUNTIF(B17:$B$367,"Demi traitement"))&lt;droits_DT,droits_DT-COUNTIF($P$2:P16,"Demi traitement")-IF(AND($A$60=$A$61,$B$60=$B$61,$B$60="Demi traitement"),COUNTIF(B17:$B$367,"Demi traitement")-1,COUNTIF(B17:$B$367,"Demi traitement")),0)))</f>
        <v>#NUM!</v>
      </c>
      <c r="P17" s="1" t="e">
        <f>IF(M17="","",IF(OR(M17="anniv PT",M17&gt;0),"Plein traitement",IF(OR(LEFT(Statut_agent,1)="A",LEFT(Statut_agent,1)="B",LEFT(Statut_agent,1)="C"),"Demi Traitement",IF(OR(O17="anniv DT",O17&gt;0),"Demi traitement","Sans traitement"))))</f>
        <v>#NUM!</v>
      </c>
      <c r="R17" s="31"/>
      <c r="S17" s="3"/>
    </row>
    <row r="18" spans="1:19" x14ac:dyDescent="0.25">
      <c r="A18" s="28">
        <f>IF(AND(OR(MOD(YEAR(Tableau_calcul[[#This Row],[Date]])-1,400)=0,AND(MOD(YEAR(Tableau_calcul[[#This Row],[Date]])-1,4)=0,MOD(YEAR(Tableau_calcul[[#This Row],[Date]])-1,100)&lt;&gt;0)),MONTH(A17)=2,DAY(A17)=28,COUNTIF($A$2:A17,DATE(YEAR(A17),2,28))&lt;2),DATE(YEAR(Tableau_calcul[[#This Row],[Date]])-1,2,29),IF(AND(DAY(A17)=28,MONTH(A17)=2,COUNTIF($A$2:A17,DATE(YEAR(A17)-1,2,28))+COUNTIF($A$2:A17,DATE(YEAR(A17),2,28))&lt;2),DATE(YEAR(Tableau_calcul[[#This Row],[Date]])-1,2,28),DATE(YEAR(Tableau_calcul[[#This Row],[Date]])-1,MONTH(Tableau_calcul[[#This Row],[Date]]),DAY(Tableau_calcul[[#This Row],[Date]]))))</f>
        <v>693613</v>
      </c>
      <c r="B18" s="1" t="str">
        <f>IF(Tableau_absentéisme_décomposé[[#This Row],[Date]]=A17,"",IFERROR(INDEX(Tableau_absentéisme[],IF(AND(Tableau_absentéisme_décomposé[[#This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" s="1" t="e">
        <f ca="1">IF(Tableau_calcul[[#This Row],[Traitement]]="","",IF(Tableau_calcul[[#This Row],[Traitement]]&lt;&gt;IF(K16=K17,OFFSET(Tableau_calcul[[#This Row],[Traitement]],2,0),OFFSET(Tableau_calcul[[#This Row],[Traitement]],-1,0)),"début","continue"))</f>
        <v>#NUM!</v>
      </c>
      <c r="E18" s="1" t="e">
        <f ca="1">IF(Tableau_calcul[[#This Row],[Traitement]]="","",IF(Tableau_calcul[[#This Row],[Traitement]]&lt;&gt;IF(Tableau_calcul[[#This Row],[Date]]=K19,OFFSET(Tableau_calcul[[#This Row],[Traitement]],2,0),OFFSET(Tableau_calcul[[#This Row],[Traitement]],1,0)),"fin","continue"))</f>
        <v>#NUM!</v>
      </c>
      <c r="F18" s="1">
        <f ca="1">COUNTIF($D$2:D18,"début")</f>
        <v>0</v>
      </c>
      <c r="G18" s="1" t="e">
        <f>IF(Tableau_calcul[[#This Row],[Traitement]]="","",CONCATENATE(Tableau_calcul[[#This Row],[agrégat.période.début]],Tableau_calcul[[#This Row],[agrégat.num]]))</f>
        <v>#NUM!</v>
      </c>
      <c r="H18" s="1" t="e">
        <f>IF(Tableau_calcul[[#This Row],[Traitement]]="","",CONCATENATE(IF(Tableau_calcul[[#This Row],[agrégat.période.fin]]="fin","fin","continue"),Tableau_calcul[[#This Row],[agrégat.num]]))</f>
        <v>#NUM!</v>
      </c>
      <c r="I18" s="5" t="e">
        <f ca="1">IF(Tableau_calcul[[#This Row],[agrégat.période.début]]="début",Tableau_calcul[[#This Row],[Date]],"")</f>
        <v>#NUM!</v>
      </c>
      <c r="J18" s="5" t="e">
        <f>IF(Tableau_calcul[[#This Row],[Traitement]]="","",IF(Tableau_calcul[[#This Row],[agrégat.num.période.fin]]=H17,"",VLOOKUP(CONCATENATE("fin",Tableau_calcul[[#This Row],[agrégat.num]]),Tableau_calcul[[agrégat.num.période.fin]:[Date]],4,FALSE)))</f>
        <v>#NUM!</v>
      </c>
      <c r="K18" s="5">
        <f>IF(AND(OR(MOD(YEAR(K17),400)=0,AND(MOD(YEAR(K17),4)=0,MOD(YEAR(K17),100)&lt;&gt;0)),MONTH(K17)=2,DAY(K17)=28),K17+1,
IF(AND(MONTH(K17)=2,DAY(K17)=28,COUNTIF($K$2:K17,DATE(YEAR(K17)-1,2,28))+COUNTIF($K$2:K17,DATE(YEAR(K17),2,28))&lt;2),DATE(YEAR(K17),2,28),IF(ROW()=2,Date_survenance,K17+1)))</f>
        <v>16</v>
      </c>
      <c r="L1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" s="24" t="e">
        <f>IF(Tableau_calcul[[#This Row],[Date]]=K17,"",IF(AND(K18=DATE(YEAR(A18)+1,MONTH(A18),DAY(A18)),Tableau_absentéisme_décomposé[[#This Row],[Traitement]]="Plein traitement"),"anniv PT",IF(COUNTIF($P$2:P17,"Plein traitement")+COUNTIF(B18:$B$367,"Plein traitement")&lt;droits_PT,droits_PT-COUNTIF($P$2:P17,"Plein traitement")-COUNTIF(B18:$B$367,"Plein traitement"),0)))</f>
        <v>#NUM!</v>
      </c>
      <c r="N18" s="1" t="e">
        <f>droits_DT</f>
        <v>#NUM!</v>
      </c>
      <c r="O18" s="1" t="e">
        <f>IF(Tableau_calcul[[#This Row],[Date]]=K17,"",IF(AND(K18=DATE(YEAR(A18)+1,MONTH(A18),DAY(A18)),Tableau_absentéisme_décomposé[[#This Row],[Traitement]]="Demi traitement"),"anniv DT",IF(COUNTIF($P$2:P17,"Demi traitement")+IF(AND($A$60=$A$61,$B$60=$B$61,$B$60="Demi traitement"),COUNTIF(B18:$B$367,"Demi traitement")-1,COUNTIF(B18:$B$367,"Demi traitement"))&lt;droits_DT,droits_DT-COUNTIF($P$2:P17,"Demi traitement")-IF(AND($A$60=$A$61,$B$60=$B$61,$B$60="Demi traitement"),COUNTIF(B18:$B$367,"Demi traitement")-1,COUNTIF(B18:$B$367,"Demi traitement")),0)))</f>
        <v>#NUM!</v>
      </c>
      <c r="P18" s="1" t="e">
        <f>IF(M18="","",IF(OR(M18="anniv PT",M18&gt;0),"Plein traitement",IF(OR(LEFT(Statut_agent,1)="A",LEFT(Statut_agent,1)="B",LEFT(Statut_agent,1)="C"),"Demi Traitement",IF(OR(O18="anniv DT",O18&gt;0),"Demi traitement","Sans traitement"))))</f>
        <v>#NUM!</v>
      </c>
      <c r="R18" s="31"/>
      <c r="S18" s="3"/>
    </row>
    <row r="19" spans="1:19" x14ac:dyDescent="0.25">
      <c r="A19" s="28">
        <f>IF(AND(OR(MOD(YEAR(Tableau_calcul[[#This Row],[Date]])-1,400)=0,AND(MOD(YEAR(Tableau_calcul[[#This Row],[Date]])-1,4)=0,MOD(YEAR(Tableau_calcul[[#This Row],[Date]])-1,100)&lt;&gt;0)),MONTH(A18)=2,DAY(A18)=28,COUNTIF($A$2:A18,DATE(YEAR(A18),2,28))&lt;2),DATE(YEAR(Tableau_calcul[[#This Row],[Date]])-1,2,29),IF(AND(DAY(A18)=28,MONTH(A18)=2,COUNTIF($A$2:A18,DATE(YEAR(A18)-1,2,28))+COUNTIF($A$2:A18,DATE(YEAR(A18),2,28))&lt;2),DATE(YEAR(Tableau_calcul[[#This Row],[Date]])-1,2,28),DATE(YEAR(Tableau_calcul[[#This Row],[Date]])-1,MONTH(Tableau_calcul[[#This Row],[Date]]),DAY(Tableau_calcul[[#This Row],[Date]]))))</f>
        <v>693614</v>
      </c>
      <c r="B19" s="1" t="str">
        <f>IF(Tableau_absentéisme_décomposé[[#This Row],[Date]]=A18,"",IFERROR(INDEX(Tableau_absentéisme[],IF(AND(Tableau_absentéisme_décomposé[[#This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" s="1" t="e">
        <f ca="1">IF(Tableau_calcul[[#This Row],[Traitement]]="","",IF(Tableau_calcul[[#This Row],[Traitement]]&lt;&gt;IF(K17=K18,OFFSET(Tableau_calcul[[#This Row],[Traitement]],2,0),OFFSET(Tableau_calcul[[#This Row],[Traitement]],-1,0)),"début","continue"))</f>
        <v>#NUM!</v>
      </c>
      <c r="E19" s="1" t="e">
        <f ca="1">IF(Tableau_calcul[[#This Row],[Traitement]]="","",IF(Tableau_calcul[[#This Row],[Traitement]]&lt;&gt;IF(Tableau_calcul[[#This Row],[Date]]=K20,OFFSET(Tableau_calcul[[#This Row],[Traitement]],2,0),OFFSET(Tableau_calcul[[#This Row],[Traitement]],1,0)),"fin","continue"))</f>
        <v>#NUM!</v>
      </c>
      <c r="F19" s="1">
        <f ca="1">COUNTIF($D$2:D19,"début")</f>
        <v>0</v>
      </c>
      <c r="G19" s="1" t="e">
        <f>IF(Tableau_calcul[[#This Row],[Traitement]]="","",CONCATENATE(Tableau_calcul[[#This Row],[agrégat.période.début]],Tableau_calcul[[#This Row],[agrégat.num]]))</f>
        <v>#NUM!</v>
      </c>
      <c r="H19" s="1" t="e">
        <f>IF(Tableau_calcul[[#This Row],[Traitement]]="","",CONCATENATE(IF(Tableau_calcul[[#This Row],[agrégat.période.fin]]="fin","fin","continue"),Tableau_calcul[[#This Row],[agrégat.num]]))</f>
        <v>#NUM!</v>
      </c>
      <c r="I19" s="5" t="e">
        <f ca="1">IF(Tableau_calcul[[#This Row],[agrégat.période.début]]="début",Tableau_calcul[[#This Row],[Date]],"")</f>
        <v>#NUM!</v>
      </c>
      <c r="J19" s="5" t="e">
        <f>IF(Tableau_calcul[[#This Row],[Traitement]]="","",IF(Tableau_calcul[[#This Row],[agrégat.num.période.fin]]=H18,"",VLOOKUP(CONCATENATE("fin",Tableau_calcul[[#This Row],[agrégat.num]]),Tableau_calcul[[agrégat.num.période.fin]:[Date]],4,FALSE)))</f>
        <v>#NUM!</v>
      </c>
      <c r="K19" s="5">
        <f>IF(AND(OR(MOD(YEAR(K18),400)=0,AND(MOD(YEAR(K18),4)=0,MOD(YEAR(K18),100)&lt;&gt;0)),MONTH(K18)=2,DAY(K18)=28),K18+1,
IF(AND(MONTH(K18)=2,DAY(K18)=28,COUNTIF($K$2:K18,DATE(YEAR(K18)-1,2,28))+COUNTIF($K$2:K18,DATE(YEAR(K18),2,28))&lt;2),DATE(YEAR(K18),2,28),IF(ROW()=2,Date_survenance,K18+1)))</f>
        <v>17</v>
      </c>
      <c r="L1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" s="24" t="e">
        <f>IF(Tableau_calcul[[#This Row],[Date]]=K18,"",IF(AND(K19=DATE(YEAR(A19)+1,MONTH(A19),DAY(A19)),Tableau_absentéisme_décomposé[[#This Row],[Traitement]]="Plein traitement"),"anniv PT",IF(COUNTIF($P$2:P18,"Plein traitement")+COUNTIF(B19:$B$367,"Plein traitement")&lt;droits_PT,droits_PT-COUNTIF($P$2:P18,"Plein traitement")-COUNTIF(B19:$B$367,"Plein traitement"),0)))</f>
        <v>#NUM!</v>
      </c>
      <c r="N19" s="1" t="e">
        <f>droits_DT</f>
        <v>#NUM!</v>
      </c>
      <c r="O19" s="1" t="e">
        <f>IF(Tableau_calcul[[#This Row],[Date]]=K18,"",IF(AND(K19=DATE(YEAR(A19)+1,MONTH(A19),DAY(A19)),Tableau_absentéisme_décomposé[[#This Row],[Traitement]]="Demi traitement"),"anniv DT",IF(COUNTIF($P$2:P18,"Demi traitement")+IF(AND($A$60=$A$61,$B$60=$B$61,$B$60="Demi traitement"),COUNTIF(B19:$B$367,"Demi traitement")-1,COUNTIF(B19:$B$367,"Demi traitement"))&lt;droits_DT,droits_DT-COUNTIF($P$2:P18,"Demi traitement")-IF(AND($A$60=$A$61,$B$60=$B$61,$B$60="Demi traitement"),COUNTIF(B19:$B$367,"Demi traitement")-1,COUNTIF(B19:$B$367,"Demi traitement")),0)))</f>
        <v>#NUM!</v>
      </c>
      <c r="P19" s="1" t="e">
        <f>IF(M19="","",IF(OR(M19="anniv PT",M19&gt;0),"Plein traitement",IF(OR(LEFT(Statut_agent,1)="A",LEFT(Statut_agent,1)="B",LEFT(Statut_agent,1)="C"),"Demi Traitement",IF(OR(O19="anniv DT",O19&gt;0),"Demi traitement","Sans traitement"))))</f>
        <v>#NUM!</v>
      </c>
      <c r="R19" s="31"/>
      <c r="S19" s="3"/>
    </row>
    <row r="20" spans="1:19" x14ac:dyDescent="0.25">
      <c r="A20" s="28">
        <f>IF(AND(OR(MOD(YEAR(Tableau_calcul[[#This Row],[Date]])-1,400)=0,AND(MOD(YEAR(Tableau_calcul[[#This Row],[Date]])-1,4)=0,MOD(YEAR(Tableau_calcul[[#This Row],[Date]])-1,100)&lt;&gt;0)),MONTH(A19)=2,DAY(A19)=28,COUNTIF($A$2:A19,DATE(YEAR(A19),2,28))&lt;2),DATE(YEAR(Tableau_calcul[[#This Row],[Date]])-1,2,29),IF(AND(DAY(A19)=28,MONTH(A19)=2,COUNTIF($A$2:A19,DATE(YEAR(A19)-1,2,28))+COUNTIF($A$2:A19,DATE(YEAR(A19),2,28))&lt;2),DATE(YEAR(Tableau_calcul[[#This Row],[Date]])-1,2,28),DATE(YEAR(Tableau_calcul[[#This Row],[Date]])-1,MONTH(Tableau_calcul[[#This Row],[Date]]),DAY(Tableau_calcul[[#This Row],[Date]]))))</f>
        <v>693615</v>
      </c>
      <c r="B20" s="1" t="str">
        <f>IF(Tableau_absentéisme_décomposé[[#This Row],[Date]]=A19,"",IFERROR(INDEX(Tableau_absentéisme[],IF(AND(Tableau_absentéisme_décomposé[[#This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" s="1" t="e">
        <f ca="1">IF(Tableau_calcul[[#This Row],[Traitement]]="","",IF(Tableau_calcul[[#This Row],[Traitement]]&lt;&gt;IF(K18=K19,OFFSET(Tableau_calcul[[#This Row],[Traitement]],2,0),OFFSET(Tableau_calcul[[#This Row],[Traitement]],-1,0)),"début","continue"))</f>
        <v>#NUM!</v>
      </c>
      <c r="E20" s="1" t="e">
        <f ca="1">IF(Tableau_calcul[[#This Row],[Traitement]]="","",IF(Tableau_calcul[[#This Row],[Traitement]]&lt;&gt;IF(Tableau_calcul[[#This Row],[Date]]=K21,OFFSET(Tableau_calcul[[#This Row],[Traitement]],2,0),OFFSET(Tableau_calcul[[#This Row],[Traitement]],1,0)),"fin","continue"))</f>
        <v>#NUM!</v>
      </c>
      <c r="F20" s="1">
        <f ca="1">COUNTIF($D$2:D20,"début")</f>
        <v>0</v>
      </c>
      <c r="G20" s="1" t="e">
        <f>IF(Tableau_calcul[[#This Row],[Traitement]]="","",CONCATENATE(Tableau_calcul[[#This Row],[agrégat.période.début]],Tableau_calcul[[#This Row],[agrégat.num]]))</f>
        <v>#NUM!</v>
      </c>
      <c r="H20" s="1" t="e">
        <f>IF(Tableau_calcul[[#This Row],[Traitement]]="","",CONCATENATE(IF(Tableau_calcul[[#This Row],[agrégat.période.fin]]="fin","fin","continue"),Tableau_calcul[[#This Row],[agrégat.num]]))</f>
        <v>#NUM!</v>
      </c>
      <c r="I20" s="5" t="e">
        <f ca="1">IF(Tableau_calcul[[#This Row],[agrégat.période.début]]="début",Tableau_calcul[[#This Row],[Date]],"")</f>
        <v>#NUM!</v>
      </c>
      <c r="J20" s="5" t="e">
        <f>IF(Tableau_calcul[[#This Row],[Traitement]]="","",IF(Tableau_calcul[[#This Row],[agrégat.num.période.fin]]=H19,"",VLOOKUP(CONCATENATE("fin",Tableau_calcul[[#This Row],[agrégat.num]]),Tableau_calcul[[agrégat.num.période.fin]:[Date]],4,FALSE)))</f>
        <v>#NUM!</v>
      </c>
      <c r="K20" s="5">
        <f>IF(AND(OR(MOD(YEAR(K19),400)=0,AND(MOD(YEAR(K19),4)=0,MOD(YEAR(K19),100)&lt;&gt;0)),MONTH(K19)=2,DAY(K19)=28),K19+1,
IF(AND(MONTH(K19)=2,DAY(K19)=28,COUNTIF($K$2:K19,DATE(YEAR(K19)-1,2,28))+COUNTIF($K$2:K19,DATE(YEAR(K19),2,28))&lt;2),DATE(YEAR(K19),2,28),IF(ROW()=2,Date_survenance,K19+1)))</f>
        <v>18</v>
      </c>
      <c r="L2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" s="24" t="e">
        <f>IF(Tableau_calcul[[#This Row],[Date]]=K19,"",IF(AND(K20=DATE(YEAR(A20)+1,MONTH(A20),DAY(A20)),Tableau_absentéisme_décomposé[[#This Row],[Traitement]]="Plein traitement"),"anniv PT",IF(COUNTIF($P$2:P19,"Plein traitement")+COUNTIF(B20:$B$367,"Plein traitement")&lt;droits_PT,droits_PT-COUNTIF($P$2:P19,"Plein traitement")-COUNTIF(B20:$B$367,"Plein traitement"),0)))</f>
        <v>#NUM!</v>
      </c>
      <c r="N20" s="1" t="e">
        <f>droits_DT</f>
        <v>#NUM!</v>
      </c>
      <c r="O20" s="1" t="e">
        <f>IF(Tableau_calcul[[#This Row],[Date]]=K19,"",IF(AND(K20=DATE(YEAR(A20)+1,MONTH(A20),DAY(A20)),Tableau_absentéisme_décomposé[[#This Row],[Traitement]]="Demi traitement"),"anniv DT",IF(COUNTIF($P$2:P19,"Demi traitement")+IF(AND($A$60=$A$61,$B$60=$B$61,$B$60="Demi traitement"),COUNTIF(B20:$B$367,"Demi traitement")-1,COUNTIF(B20:$B$367,"Demi traitement"))&lt;droits_DT,droits_DT-COUNTIF($P$2:P19,"Demi traitement")-IF(AND($A$60=$A$61,$B$60=$B$61,$B$60="Demi traitement"),COUNTIF(B20:$B$367,"Demi traitement")-1,COUNTIF(B20:$B$367,"Demi traitement")),0)))</f>
        <v>#NUM!</v>
      </c>
      <c r="P20" s="1" t="e">
        <f>IF(M20="","",IF(OR(M20="anniv PT",M20&gt;0),"Plein traitement",IF(OR(LEFT(Statut_agent,1)="A",LEFT(Statut_agent,1)="B",LEFT(Statut_agent,1)="C"),"Demi Traitement",IF(OR(O20="anniv DT",O20&gt;0),"Demi traitement","Sans traitement"))))</f>
        <v>#NUM!</v>
      </c>
      <c r="R20" s="31"/>
      <c r="S20" s="3"/>
    </row>
    <row r="21" spans="1:19" x14ac:dyDescent="0.25">
      <c r="A21" s="28">
        <f>IF(AND(OR(MOD(YEAR(Tableau_calcul[[#This Row],[Date]])-1,400)=0,AND(MOD(YEAR(Tableau_calcul[[#This Row],[Date]])-1,4)=0,MOD(YEAR(Tableau_calcul[[#This Row],[Date]])-1,100)&lt;&gt;0)),MONTH(A20)=2,DAY(A20)=28,COUNTIF($A$2:A20,DATE(YEAR(A20),2,28))&lt;2),DATE(YEAR(Tableau_calcul[[#This Row],[Date]])-1,2,29),IF(AND(DAY(A20)=28,MONTH(A20)=2,COUNTIF($A$2:A20,DATE(YEAR(A20)-1,2,28))+COUNTIF($A$2:A20,DATE(YEAR(A20),2,28))&lt;2),DATE(YEAR(Tableau_calcul[[#This Row],[Date]])-1,2,28),DATE(YEAR(Tableau_calcul[[#This Row],[Date]])-1,MONTH(Tableau_calcul[[#This Row],[Date]]),DAY(Tableau_calcul[[#This Row],[Date]]))))</f>
        <v>693616</v>
      </c>
      <c r="B21" s="1" t="str">
        <f>IF(Tableau_absentéisme_décomposé[[#This Row],[Date]]=A20,"",IFERROR(INDEX(Tableau_absentéisme[],IF(AND(Tableau_absentéisme_décomposé[[#This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" s="1" t="e">
        <f ca="1">IF(Tableau_calcul[[#This Row],[Traitement]]="","",IF(Tableau_calcul[[#This Row],[Traitement]]&lt;&gt;IF(K19=K20,OFFSET(Tableau_calcul[[#This Row],[Traitement]],2,0),OFFSET(Tableau_calcul[[#This Row],[Traitement]],-1,0)),"début","continue"))</f>
        <v>#NUM!</v>
      </c>
      <c r="E21" s="1" t="e">
        <f ca="1">IF(Tableau_calcul[[#This Row],[Traitement]]="","",IF(Tableau_calcul[[#This Row],[Traitement]]&lt;&gt;IF(Tableau_calcul[[#This Row],[Date]]=K22,OFFSET(Tableau_calcul[[#This Row],[Traitement]],2,0),OFFSET(Tableau_calcul[[#This Row],[Traitement]],1,0)),"fin","continue"))</f>
        <v>#NUM!</v>
      </c>
      <c r="F21" s="1">
        <f ca="1">COUNTIF($D$2:D21,"début")</f>
        <v>0</v>
      </c>
      <c r="G21" s="1" t="e">
        <f>IF(Tableau_calcul[[#This Row],[Traitement]]="","",CONCATENATE(Tableau_calcul[[#This Row],[agrégat.période.début]],Tableau_calcul[[#This Row],[agrégat.num]]))</f>
        <v>#NUM!</v>
      </c>
      <c r="H21" s="1" t="e">
        <f>IF(Tableau_calcul[[#This Row],[Traitement]]="","",CONCATENATE(IF(Tableau_calcul[[#This Row],[agrégat.période.fin]]="fin","fin","continue"),Tableau_calcul[[#This Row],[agrégat.num]]))</f>
        <v>#NUM!</v>
      </c>
      <c r="I21" s="5" t="e">
        <f ca="1">IF(Tableau_calcul[[#This Row],[agrégat.période.début]]="début",Tableau_calcul[[#This Row],[Date]],"")</f>
        <v>#NUM!</v>
      </c>
      <c r="J21" s="5" t="e">
        <f>IF(Tableau_calcul[[#This Row],[Traitement]]="","",IF(Tableau_calcul[[#This Row],[agrégat.num.période.fin]]=H20,"",VLOOKUP(CONCATENATE("fin",Tableau_calcul[[#This Row],[agrégat.num]]),Tableau_calcul[[agrégat.num.période.fin]:[Date]],4,FALSE)))</f>
        <v>#NUM!</v>
      </c>
      <c r="K21" s="5">
        <f>IF(AND(OR(MOD(YEAR(K20),400)=0,AND(MOD(YEAR(K20),4)=0,MOD(YEAR(K20),100)&lt;&gt;0)),MONTH(K20)=2,DAY(K20)=28),K20+1,
IF(AND(MONTH(K20)=2,DAY(K20)=28,COUNTIF($K$2:K20,DATE(YEAR(K20)-1,2,28))+COUNTIF($K$2:K20,DATE(YEAR(K20),2,28))&lt;2),DATE(YEAR(K20),2,28),IF(ROW()=2,Date_survenance,K20+1)))</f>
        <v>19</v>
      </c>
      <c r="L2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" s="24" t="e">
        <f>IF(Tableau_calcul[[#This Row],[Date]]=K20,"",IF(AND(K21=DATE(YEAR(A21)+1,MONTH(A21),DAY(A21)),Tableau_absentéisme_décomposé[[#This Row],[Traitement]]="Plein traitement"),"anniv PT",IF(COUNTIF($P$2:P20,"Plein traitement")+COUNTIF(B21:$B$367,"Plein traitement")&lt;droits_PT,droits_PT-COUNTIF($P$2:P20,"Plein traitement")-COUNTIF(B21:$B$367,"Plein traitement"),0)))</f>
        <v>#NUM!</v>
      </c>
      <c r="N21" s="1" t="e">
        <f>droits_DT</f>
        <v>#NUM!</v>
      </c>
      <c r="O21" s="1" t="e">
        <f>IF(Tableau_calcul[[#This Row],[Date]]=K20,"",IF(AND(K21=DATE(YEAR(A21)+1,MONTH(A21),DAY(A21)),Tableau_absentéisme_décomposé[[#This Row],[Traitement]]="Demi traitement"),"anniv DT",IF(COUNTIF($P$2:P20,"Demi traitement")+IF(AND($A$60=$A$61,$B$60=$B$61,$B$60="Demi traitement"),COUNTIF(B21:$B$367,"Demi traitement")-1,COUNTIF(B21:$B$367,"Demi traitement"))&lt;droits_DT,droits_DT-COUNTIF($P$2:P20,"Demi traitement")-IF(AND($A$60=$A$61,$B$60=$B$61,$B$60="Demi traitement"),COUNTIF(B21:$B$367,"Demi traitement")-1,COUNTIF(B21:$B$367,"Demi traitement")),0)))</f>
        <v>#NUM!</v>
      </c>
      <c r="P21" s="1" t="e">
        <f>IF(M21="","",IF(OR(M21="anniv PT",M21&gt;0),"Plein traitement",IF(OR(LEFT(Statut_agent,1)="A",LEFT(Statut_agent,1)="B",LEFT(Statut_agent,1)="C"),"Demi Traitement",IF(OR(O21="anniv DT",O21&gt;0),"Demi traitement","Sans traitement"))))</f>
        <v>#NUM!</v>
      </c>
      <c r="R21" s="31"/>
      <c r="S21" s="3"/>
    </row>
    <row r="22" spans="1:19" x14ac:dyDescent="0.25">
      <c r="A22" s="28">
        <f>IF(AND(OR(MOD(YEAR(Tableau_calcul[[#This Row],[Date]])-1,400)=0,AND(MOD(YEAR(Tableau_calcul[[#This Row],[Date]])-1,4)=0,MOD(YEAR(Tableau_calcul[[#This Row],[Date]])-1,100)&lt;&gt;0)),MONTH(A21)=2,DAY(A21)=28,COUNTIF($A$2:A21,DATE(YEAR(A21),2,28))&lt;2),DATE(YEAR(Tableau_calcul[[#This Row],[Date]])-1,2,29),IF(AND(DAY(A21)=28,MONTH(A21)=2,COUNTIF($A$2:A21,DATE(YEAR(A21)-1,2,28))+COUNTIF($A$2:A21,DATE(YEAR(A21),2,28))&lt;2),DATE(YEAR(Tableau_calcul[[#This Row],[Date]])-1,2,28),DATE(YEAR(Tableau_calcul[[#This Row],[Date]])-1,MONTH(Tableau_calcul[[#This Row],[Date]]),DAY(Tableau_calcul[[#This Row],[Date]]))))</f>
        <v>693617</v>
      </c>
      <c r="B22" s="1" t="str">
        <f>IF(Tableau_absentéisme_décomposé[[#This Row],[Date]]=A21,"",IFERROR(INDEX(Tableau_absentéisme[],IF(AND(Tableau_absentéisme_décomposé[[#This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" s="1" t="e">
        <f ca="1">IF(Tableau_calcul[[#This Row],[Traitement]]="","",IF(Tableau_calcul[[#This Row],[Traitement]]&lt;&gt;IF(K20=K21,OFFSET(Tableau_calcul[[#This Row],[Traitement]],2,0),OFFSET(Tableau_calcul[[#This Row],[Traitement]],-1,0)),"début","continue"))</f>
        <v>#NUM!</v>
      </c>
      <c r="E22" s="1" t="e">
        <f ca="1">IF(Tableau_calcul[[#This Row],[Traitement]]="","",IF(Tableau_calcul[[#This Row],[Traitement]]&lt;&gt;IF(Tableau_calcul[[#This Row],[Date]]=K23,OFFSET(Tableau_calcul[[#This Row],[Traitement]],2,0),OFFSET(Tableau_calcul[[#This Row],[Traitement]],1,0)),"fin","continue"))</f>
        <v>#NUM!</v>
      </c>
      <c r="F22" s="1">
        <f ca="1">COUNTIF($D$2:D22,"début")</f>
        <v>0</v>
      </c>
      <c r="G22" s="1" t="e">
        <f>IF(Tableau_calcul[[#This Row],[Traitement]]="","",CONCATENATE(Tableau_calcul[[#This Row],[agrégat.période.début]],Tableau_calcul[[#This Row],[agrégat.num]]))</f>
        <v>#NUM!</v>
      </c>
      <c r="H22" s="1" t="e">
        <f>IF(Tableau_calcul[[#This Row],[Traitement]]="","",CONCATENATE(IF(Tableau_calcul[[#This Row],[agrégat.période.fin]]="fin","fin","continue"),Tableau_calcul[[#This Row],[agrégat.num]]))</f>
        <v>#NUM!</v>
      </c>
      <c r="I22" s="5" t="e">
        <f ca="1">IF(Tableau_calcul[[#This Row],[agrégat.période.début]]="début",Tableau_calcul[[#This Row],[Date]],"")</f>
        <v>#NUM!</v>
      </c>
      <c r="J22" s="5" t="e">
        <f>IF(Tableau_calcul[[#This Row],[Traitement]]="","",IF(Tableau_calcul[[#This Row],[agrégat.num.période.fin]]=H21,"",VLOOKUP(CONCATENATE("fin",Tableau_calcul[[#This Row],[agrégat.num]]),Tableau_calcul[[agrégat.num.période.fin]:[Date]],4,FALSE)))</f>
        <v>#NUM!</v>
      </c>
      <c r="K22" s="5">
        <f>IF(AND(OR(MOD(YEAR(K21),400)=0,AND(MOD(YEAR(K21),4)=0,MOD(YEAR(K21),100)&lt;&gt;0)),MONTH(K21)=2,DAY(K21)=28),K21+1,
IF(AND(MONTH(K21)=2,DAY(K21)=28,COUNTIF($K$2:K21,DATE(YEAR(K21)-1,2,28))+COUNTIF($K$2:K21,DATE(YEAR(K21),2,28))&lt;2),DATE(YEAR(K21),2,28),IF(ROW()=2,Date_survenance,K21+1)))</f>
        <v>20</v>
      </c>
      <c r="L2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" s="24" t="e">
        <f>IF(Tableau_calcul[[#This Row],[Date]]=K21,"",IF(AND(K22=DATE(YEAR(A22)+1,MONTH(A22),DAY(A22)),Tableau_absentéisme_décomposé[[#This Row],[Traitement]]="Plein traitement"),"anniv PT",IF(COUNTIF($P$2:P21,"Plein traitement")+COUNTIF(B22:$B$367,"Plein traitement")&lt;droits_PT,droits_PT-COUNTIF($P$2:P21,"Plein traitement")-COUNTIF(B22:$B$367,"Plein traitement"),0)))</f>
        <v>#NUM!</v>
      </c>
      <c r="N22" s="1" t="e">
        <f>droits_DT</f>
        <v>#NUM!</v>
      </c>
      <c r="O22" s="1" t="e">
        <f>IF(Tableau_calcul[[#This Row],[Date]]=K21,"",IF(AND(K22=DATE(YEAR(A22)+1,MONTH(A22),DAY(A22)),Tableau_absentéisme_décomposé[[#This Row],[Traitement]]="Demi traitement"),"anniv DT",IF(COUNTIF($P$2:P21,"Demi traitement")+IF(AND($A$60=$A$61,$B$60=$B$61,$B$60="Demi traitement"),COUNTIF(B22:$B$367,"Demi traitement")-1,COUNTIF(B22:$B$367,"Demi traitement"))&lt;droits_DT,droits_DT-COUNTIF($P$2:P21,"Demi traitement")-IF(AND($A$60=$A$61,$B$60=$B$61,$B$60="Demi traitement"),COUNTIF(B22:$B$367,"Demi traitement")-1,COUNTIF(B22:$B$367,"Demi traitement")),0)))</f>
        <v>#NUM!</v>
      </c>
      <c r="P22" s="1" t="e">
        <f>IF(M22="","",IF(OR(M22="anniv PT",M22&gt;0),"Plein traitement",IF(OR(LEFT(Statut_agent,1)="A",LEFT(Statut_agent,1)="B",LEFT(Statut_agent,1)="C"),"Demi Traitement",IF(OR(O22="anniv DT",O22&gt;0),"Demi traitement","Sans traitement"))))</f>
        <v>#NUM!</v>
      </c>
    </row>
    <row r="23" spans="1:19" x14ac:dyDescent="0.25">
      <c r="A23" s="28">
        <f>IF(AND(OR(MOD(YEAR(Tableau_calcul[[#This Row],[Date]])-1,400)=0,AND(MOD(YEAR(Tableau_calcul[[#This Row],[Date]])-1,4)=0,MOD(YEAR(Tableau_calcul[[#This Row],[Date]])-1,100)&lt;&gt;0)),MONTH(A22)=2,DAY(A22)=28,COUNTIF($A$2:A22,DATE(YEAR(A22),2,28))&lt;2),DATE(YEAR(Tableau_calcul[[#This Row],[Date]])-1,2,29),IF(AND(DAY(A22)=28,MONTH(A22)=2,COUNTIF($A$2:A22,DATE(YEAR(A22)-1,2,28))+COUNTIF($A$2:A22,DATE(YEAR(A22),2,28))&lt;2),DATE(YEAR(Tableau_calcul[[#This Row],[Date]])-1,2,28),DATE(YEAR(Tableau_calcul[[#This Row],[Date]])-1,MONTH(Tableau_calcul[[#This Row],[Date]]),DAY(Tableau_calcul[[#This Row],[Date]]))))</f>
        <v>693618</v>
      </c>
      <c r="B23" s="1" t="str">
        <f>IF(Tableau_absentéisme_décomposé[[#This Row],[Date]]=A22,"",IFERROR(INDEX(Tableau_absentéisme[],IF(AND(Tableau_absentéisme_décomposé[[#This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" s="1" t="e">
        <f ca="1">IF(Tableau_calcul[[#This Row],[Traitement]]="","",IF(Tableau_calcul[[#This Row],[Traitement]]&lt;&gt;IF(K21=K22,OFFSET(Tableau_calcul[[#This Row],[Traitement]],2,0),OFFSET(Tableau_calcul[[#This Row],[Traitement]],-1,0)),"début","continue"))</f>
        <v>#NUM!</v>
      </c>
      <c r="E23" s="1" t="e">
        <f ca="1">IF(Tableau_calcul[[#This Row],[Traitement]]="","",IF(Tableau_calcul[[#This Row],[Traitement]]&lt;&gt;IF(Tableau_calcul[[#This Row],[Date]]=K24,OFFSET(Tableau_calcul[[#This Row],[Traitement]],2,0),OFFSET(Tableau_calcul[[#This Row],[Traitement]],1,0)),"fin","continue"))</f>
        <v>#NUM!</v>
      </c>
      <c r="F23" s="1">
        <f ca="1">COUNTIF($D$2:D23,"début")</f>
        <v>0</v>
      </c>
      <c r="G23" s="1" t="e">
        <f>IF(Tableau_calcul[[#This Row],[Traitement]]="","",CONCATENATE(Tableau_calcul[[#This Row],[agrégat.période.début]],Tableau_calcul[[#This Row],[agrégat.num]]))</f>
        <v>#NUM!</v>
      </c>
      <c r="H23" s="1" t="e">
        <f>IF(Tableau_calcul[[#This Row],[Traitement]]="","",CONCATENATE(IF(Tableau_calcul[[#This Row],[agrégat.période.fin]]="fin","fin","continue"),Tableau_calcul[[#This Row],[agrégat.num]]))</f>
        <v>#NUM!</v>
      </c>
      <c r="I23" s="5" t="e">
        <f ca="1">IF(Tableau_calcul[[#This Row],[agrégat.période.début]]="début",Tableau_calcul[[#This Row],[Date]],"")</f>
        <v>#NUM!</v>
      </c>
      <c r="J23" s="5" t="e">
        <f>IF(Tableau_calcul[[#This Row],[Traitement]]="","",IF(Tableau_calcul[[#This Row],[agrégat.num.période.fin]]=H22,"",VLOOKUP(CONCATENATE("fin",Tableau_calcul[[#This Row],[agrégat.num]]),Tableau_calcul[[agrégat.num.période.fin]:[Date]],4,FALSE)))</f>
        <v>#NUM!</v>
      </c>
      <c r="K23" s="5">
        <f>IF(AND(OR(MOD(YEAR(K22),400)=0,AND(MOD(YEAR(K22),4)=0,MOD(YEAR(K22),100)&lt;&gt;0)),MONTH(K22)=2,DAY(K22)=28),K22+1,
IF(AND(MONTH(K22)=2,DAY(K22)=28,COUNTIF($K$2:K22,DATE(YEAR(K22)-1,2,28))+COUNTIF($K$2:K22,DATE(YEAR(K22),2,28))&lt;2),DATE(YEAR(K22),2,28),IF(ROW()=2,Date_survenance,K22+1)))</f>
        <v>21</v>
      </c>
      <c r="L2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" s="24" t="e">
        <f>IF(Tableau_calcul[[#This Row],[Date]]=K22,"",IF(AND(K23=DATE(YEAR(A23)+1,MONTH(A23),DAY(A23)),Tableau_absentéisme_décomposé[[#This Row],[Traitement]]="Plein traitement"),"anniv PT",IF(COUNTIF($P$2:P22,"Plein traitement")+COUNTIF(B23:$B$367,"Plein traitement")&lt;droits_PT,droits_PT-COUNTIF($P$2:P22,"Plein traitement")-COUNTIF(B23:$B$367,"Plein traitement"),0)))</f>
        <v>#NUM!</v>
      </c>
      <c r="N23" s="1" t="e">
        <f>droits_DT</f>
        <v>#NUM!</v>
      </c>
      <c r="O23" s="1" t="e">
        <f>IF(Tableau_calcul[[#This Row],[Date]]=K22,"",IF(AND(K23=DATE(YEAR(A23)+1,MONTH(A23),DAY(A23)),Tableau_absentéisme_décomposé[[#This Row],[Traitement]]="Demi traitement"),"anniv DT",IF(COUNTIF($P$2:P22,"Demi traitement")+IF(AND($A$60=$A$61,$B$60=$B$61,$B$60="Demi traitement"),COUNTIF(B23:$B$367,"Demi traitement")-1,COUNTIF(B23:$B$367,"Demi traitement"))&lt;droits_DT,droits_DT-COUNTIF($P$2:P22,"Demi traitement")-IF(AND($A$60=$A$61,$B$60=$B$61,$B$60="Demi traitement"),COUNTIF(B23:$B$367,"Demi traitement")-1,COUNTIF(B23:$B$367,"Demi traitement")),0)))</f>
        <v>#NUM!</v>
      </c>
      <c r="P23" s="1" t="e">
        <f>IF(M23="","",IF(OR(M23="anniv PT",M23&gt;0),"Plein traitement",IF(OR(LEFT(Statut_agent,1)="A",LEFT(Statut_agent,1)="B",LEFT(Statut_agent,1)="C"),"Demi Traitement",IF(OR(O23="anniv DT",O23&gt;0),"Demi traitement","Sans traitement"))))</f>
        <v>#NUM!</v>
      </c>
    </row>
    <row r="24" spans="1:19" x14ac:dyDescent="0.25">
      <c r="A24" s="28">
        <f>IF(AND(OR(MOD(YEAR(Tableau_calcul[[#This Row],[Date]])-1,400)=0,AND(MOD(YEAR(Tableau_calcul[[#This Row],[Date]])-1,4)=0,MOD(YEAR(Tableau_calcul[[#This Row],[Date]])-1,100)&lt;&gt;0)),MONTH(A23)=2,DAY(A23)=28,COUNTIF($A$2:A23,DATE(YEAR(A23),2,28))&lt;2),DATE(YEAR(Tableau_calcul[[#This Row],[Date]])-1,2,29),IF(AND(DAY(A23)=28,MONTH(A23)=2,COUNTIF($A$2:A23,DATE(YEAR(A23)-1,2,28))+COUNTIF($A$2:A23,DATE(YEAR(A23),2,28))&lt;2),DATE(YEAR(Tableau_calcul[[#This Row],[Date]])-1,2,28),DATE(YEAR(Tableau_calcul[[#This Row],[Date]])-1,MONTH(Tableau_calcul[[#This Row],[Date]]),DAY(Tableau_calcul[[#This Row],[Date]]))))</f>
        <v>693619</v>
      </c>
      <c r="B24" s="1" t="str">
        <f>IF(Tableau_absentéisme_décomposé[[#This Row],[Date]]=A23,"",IFERROR(INDEX(Tableau_absentéisme[],IF(AND(Tableau_absentéisme_décomposé[[#This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" s="1" t="e">
        <f ca="1">IF(Tableau_calcul[[#This Row],[Traitement]]="","",IF(Tableau_calcul[[#This Row],[Traitement]]&lt;&gt;IF(K22=K23,OFFSET(Tableau_calcul[[#This Row],[Traitement]],2,0),OFFSET(Tableau_calcul[[#This Row],[Traitement]],-1,0)),"début","continue"))</f>
        <v>#NUM!</v>
      </c>
      <c r="E24" s="1" t="e">
        <f ca="1">IF(Tableau_calcul[[#This Row],[Traitement]]="","",IF(Tableau_calcul[[#This Row],[Traitement]]&lt;&gt;IF(Tableau_calcul[[#This Row],[Date]]=K25,OFFSET(Tableau_calcul[[#This Row],[Traitement]],2,0),OFFSET(Tableau_calcul[[#This Row],[Traitement]],1,0)),"fin","continue"))</f>
        <v>#NUM!</v>
      </c>
      <c r="F24" s="1">
        <f ca="1">COUNTIF($D$2:D24,"début")</f>
        <v>0</v>
      </c>
      <c r="G24" s="1" t="e">
        <f>IF(Tableau_calcul[[#This Row],[Traitement]]="","",CONCATENATE(Tableau_calcul[[#This Row],[agrégat.période.début]],Tableau_calcul[[#This Row],[agrégat.num]]))</f>
        <v>#NUM!</v>
      </c>
      <c r="H24" s="1" t="e">
        <f>IF(Tableau_calcul[[#This Row],[Traitement]]="","",CONCATENATE(IF(Tableau_calcul[[#This Row],[agrégat.période.fin]]="fin","fin","continue"),Tableau_calcul[[#This Row],[agrégat.num]]))</f>
        <v>#NUM!</v>
      </c>
      <c r="I24" s="5" t="e">
        <f ca="1">IF(Tableau_calcul[[#This Row],[agrégat.période.début]]="début",Tableau_calcul[[#This Row],[Date]],"")</f>
        <v>#NUM!</v>
      </c>
      <c r="J24" s="5" t="e">
        <f>IF(Tableau_calcul[[#This Row],[Traitement]]="","",IF(Tableau_calcul[[#This Row],[agrégat.num.période.fin]]=H23,"",VLOOKUP(CONCATENATE("fin",Tableau_calcul[[#This Row],[agrégat.num]]),Tableau_calcul[[agrégat.num.période.fin]:[Date]],4,FALSE)))</f>
        <v>#NUM!</v>
      </c>
      <c r="K24" s="5">
        <f>IF(AND(OR(MOD(YEAR(K23),400)=0,AND(MOD(YEAR(K23),4)=0,MOD(YEAR(K23),100)&lt;&gt;0)),MONTH(K23)=2,DAY(K23)=28),K23+1,
IF(AND(MONTH(K23)=2,DAY(K23)=28,COUNTIF($K$2:K23,DATE(YEAR(K23)-1,2,28))+COUNTIF($K$2:K23,DATE(YEAR(K23),2,28))&lt;2),DATE(YEAR(K23),2,28),IF(ROW()=2,Date_survenance,K23+1)))</f>
        <v>22</v>
      </c>
      <c r="L2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" s="24" t="e">
        <f>IF(Tableau_calcul[[#This Row],[Date]]=K23,"",IF(AND(K24=DATE(YEAR(A24)+1,MONTH(A24),DAY(A24)),Tableau_absentéisme_décomposé[[#This Row],[Traitement]]="Plein traitement"),"anniv PT",IF(COUNTIF($P$2:P23,"Plein traitement")+COUNTIF(B24:$B$367,"Plein traitement")&lt;droits_PT,droits_PT-COUNTIF($P$2:P23,"Plein traitement")-COUNTIF(B24:$B$367,"Plein traitement"),0)))</f>
        <v>#NUM!</v>
      </c>
      <c r="N24" s="1" t="e">
        <f>droits_DT</f>
        <v>#NUM!</v>
      </c>
      <c r="O24" s="1" t="e">
        <f>IF(Tableau_calcul[[#This Row],[Date]]=K23,"",IF(AND(K24=DATE(YEAR(A24)+1,MONTH(A24),DAY(A24)),Tableau_absentéisme_décomposé[[#This Row],[Traitement]]="Demi traitement"),"anniv DT",IF(COUNTIF($P$2:P23,"Demi traitement")+IF(AND($A$60=$A$61,$B$60=$B$61,$B$60="Demi traitement"),COUNTIF(B24:$B$367,"Demi traitement")-1,COUNTIF(B24:$B$367,"Demi traitement"))&lt;droits_DT,droits_DT-COUNTIF($P$2:P23,"Demi traitement")-IF(AND($A$60=$A$61,$B$60=$B$61,$B$60="Demi traitement"),COUNTIF(B24:$B$367,"Demi traitement")-1,COUNTIF(B24:$B$367,"Demi traitement")),0)))</f>
        <v>#NUM!</v>
      </c>
      <c r="P24" s="1" t="e">
        <f>IF(M24="","",IF(OR(M24="anniv PT",M24&gt;0),"Plein traitement",IF(OR(LEFT(Statut_agent,1)="A",LEFT(Statut_agent,1)="B",LEFT(Statut_agent,1)="C"),"Demi Traitement",IF(OR(O24="anniv DT",O24&gt;0),"Demi traitement","Sans traitement"))))</f>
        <v>#NUM!</v>
      </c>
    </row>
    <row r="25" spans="1:19" x14ac:dyDescent="0.25">
      <c r="A25" s="28">
        <f>IF(AND(OR(MOD(YEAR(Tableau_calcul[[#This Row],[Date]])-1,400)=0,AND(MOD(YEAR(Tableau_calcul[[#This Row],[Date]])-1,4)=0,MOD(YEAR(Tableau_calcul[[#This Row],[Date]])-1,100)&lt;&gt;0)),MONTH(A24)=2,DAY(A24)=28,COUNTIF($A$2:A24,DATE(YEAR(A24),2,28))&lt;2),DATE(YEAR(Tableau_calcul[[#This Row],[Date]])-1,2,29),IF(AND(DAY(A24)=28,MONTH(A24)=2,COUNTIF($A$2:A24,DATE(YEAR(A24)-1,2,28))+COUNTIF($A$2:A24,DATE(YEAR(A24),2,28))&lt;2),DATE(YEAR(Tableau_calcul[[#This Row],[Date]])-1,2,28),DATE(YEAR(Tableau_calcul[[#This Row],[Date]])-1,MONTH(Tableau_calcul[[#This Row],[Date]]),DAY(Tableau_calcul[[#This Row],[Date]]))))</f>
        <v>693620</v>
      </c>
      <c r="B25" s="1" t="str">
        <f>IF(Tableau_absentéisme_décomposé[[#This Row],[Date]]=A24,"",IFERROR(INDEX(Tableau_absentéisme[],IF(AND(Tableau_absentéisme_décomposé[[#This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" s="1" t="e">
        <f ca="1">IF(Tableau_calcul[[#This Row],[Traitement]]="","",IF(Tableau_calcul[[#This Row],[Traitement]]&lt;&gt;IF(K23=K24,OFFSET(Tableau_calcul[[#This Row],[Traitement]],2,0),OFFSET(Tableau_calcul[[#This Row],[Traitement]],-1,0)),"début","continue"))</f>
        <v>#NUM!</v>
      </c>
      <c r="E25" s="1" t="e">
        <f ca="1">IF(Tableau_calcul[[#This Row],[Traitement]]="","",IF(Tableau_calcul[[#This Row],[Traitement]]&lt;&gt;IF(Tableau_calcul[[#This Row],[Date]]=K26,OFFSET(Tableau_calcul[[#This Row],[Traitement]],2,0),OFFSET(Tableau_calcul[[#This Row],[Traitement]],1,0)),"fin","continue"))</f>
        <v>#NUM!</v>
      </c>
      <c r="F25" s="1">
        <f ca="1">COUNTIF($D$2:D25,"début")</f>
        <v>0</v>
      </c>
      <c r="G25" s="1" t="e">
        <f>IF(Tableau_calcul[[#This Row],[Traitement]]="","",CONCATENATE(Tableau_calcul[[#This Row],[agrégat.période.début]],Tableau_calcul[[#This Row],[agrégat.num]]))</f>
        <v>#NUM!</v>
      </c>
      <c r="H25" s="1" t="e">
        <f>IF(Tableau_calcul[[#This Row],[Traitement]]="","",CONCATENATE(IF(Tableau_calcul[[#This Row],[agrégat.période.fin]]="fin","fin","continue"),Tableau_calcul[[#This Row],[agrégat.num]]))</f>
        <v>#NUM!</v>
      </c>
      <c r="I25" s="5" t="e">
        <f ca="1">IF(Tableau_calcul[[#This Row],[agrégat.période.début]]="début",Tableau_calcul[[#This Row],[Date]],"")</f>
        <v>#NUM!</v>
      </c>
      <c r="J25" s="5" t="e">
        <f>IF(Tableau_calcul[[#This Row],[Traitement]]="","",IF(Tableau_calcul[[#This Row],[agrégat.num.période.fin]]=H24,"",VLOOKUP(CONCATENATE("fin",Tableau_calcul[[#This Row],[agrégat.num]]),Tableau_calcul[[agrégat.num.période.fin]:[Date]],4,FALSE)))</f>
        <v>#NUM!</v>
      </c>
      <c r="K25" s="5">
        <f>IF(AND(OR(MOD(YEAR(K24),400)=0,AND(MOD(YEAR(K24),4)=0,MOD(YEAR(K24),100)&lt;&gt;0)),MONTH(K24)=2,DAY(K24)=28),K24+1,
IF(AND(MONTH(K24)=2,DAY(K24)=28,COUNTIF($K$2:K24,DATE(YEAR(K24)-1,2,28))+COUNTIF($K$2:K24,DATE(YEAR(K24),2,28))&lt;2),DATE(YEAR(K24),2,28),IF(ROW()=2,Date_survenance,K24+1)))</f>
        <v>23</v>
      </c>
      <c r="L2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" s="24" t="e">
        <f>IF(Tableau_calcul[[#This Row],[Date]]=K24,"",IF(AND(K25=DATE(YEAR(A25)+1,MONTH(A25),DAY(A25)),Tableau_absentéisme_décomposé[[#This Row],[Traitement]]="Plein traitement"),"anniv PT",IF(COUNTIF($P$2:P24,"Plein traitement")+COUNTIF(B25:$B$367,"Plein traitement")&lt;droits_PT,droits_PT-COUNTIF($P$2:P24,"Plein traitement")-COUNTIF(B25:$B$367,"Plein traitement"),0)))</f>
        <v>#NUM!</v>
      </c>
      <c r="N25" s="1" t="e">
        <f>droits_DT</f>
        <v>#NUM!</v>
      </c>
      <c r="O25" s="1" t="e">
        <f>IF(Tableau_calcul[[#This Row],[Date]]=K24,"",IF(AND(K25=DATE(YEAR(A25)+1,MONTH(A25),DAY(A25)),Tableau_absentéisme_décomposé[[#This Row],[Traitement]]="Demi traitement"),"anniv DT",IF(COUNTIF($P$2:P24,"Demi traitement")+IF(AND($A$60=$A$61,$B$60=$B$61,$B$60="Demi traitement"),COUNTIF(B25:$B$367,"Demi traitement")-1,COUNTIF(B25:$B$367,"Demi traitement"))&lt;droits_DT,droits_DT-COUNTIF($P$2:P24,"Demi traitement")-IF(AND($A$60=$A$61,$B$60=$B$61,$B$60="Demi traitement"),COUNTIF(B25:$B$367,"Demi traitement")-1,COUNTIF(B25:$B$367,"Demi traitement")),0)))</f>
        <v>#NUM!</v>
      </c>
      <c r="P25" s="1" t="e">
        <f>IF(M25="","",IF(OR(M25="anniv PT",M25&gt;0),"Plein traitement",IF(OR(LEFT(Statut_agent,1)="A",LEFT(Statut_agent,1)="B",LEFT(Statut_agent,1)="C"),"Demi Traitement",IF(OR(O25="anniv DT",O25&gt;0),"Demi traitement","Sans traitement"))))</f>
        <v>#NUM!</v>
      </c>
    </row>
    <row r="26" spans="1:19" x14ac:dyDescent="0.25">
      <c r="A26" s="28">
        <f>IF(AND(OR(MOD(YEAR(Tableau_calcul[[#This Row],[Date]])-1,400)=0,AND(MOD(YEAR(Tableau_calcul[[#This Row],[Date]])-1,4)=0,MOD(YEAR(Tableau_calcul[[#This Row],[Date]])-1,100)&lt;&gt;0)),MONTH(A25)=2,DAY(A25)=28,COUNTIF($A$2:A25,DATE(YEAR(A25),2,28))&lt;2),DATE(YEAR(Tableau_calcul[[#This Row],[Date]])-1,2,29),IF(AND(DAY(A25)=28,MONTH(A25)=2,COUNTIF($A$2:A25,DATE(YEAR(A25)-1,2,28))+COUNTIF($A$2:A25,DATE(YEAR(A25),2,28))&lt;2),DATE(YEAR(Tableau_calcul[[#This Row],[Date]])-1,2,28),DATE(YEAR(Tableau_calcul[[#This Row],[Date]])-1,MONTH(Tableau_calcul[[#This Row],[Date]]),DAY(Tableau_calcul[[#This Row],[Date]]))))</f>
        <v>693621</v>
      </c>
      <c r="B26" s="1" t="str">
        <f>IF(Tableau_absentéisme_décomposé[[#This Row],[Date]]=A25,"",IFERROR(INDEX(Tableau_absentéisme[],IF(AND(Tableau_absentéisme_décomposé[[#This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" s="1" t="e">
        <f ca="1">IF(Tableau_calcul[[#This Row],[Traitement]]="","",IF(Tableau_calcul[[#This Row],[Traitement]]&lt;&gt;IF(K24=K25,OFFSET(Tableau_calcul[[#This Row],[Traitement]],2,0),OFFSET(Tableau_calcul[[#This Row],[Traitement]],-1,0)),"début","continue"))</f>
        <v>#NUM!</v>
      </c>
      <c r="E26" s="1" t="e">
        <f ca="1">IF(Tableau_calcul[[#This Row],[Traitement]]="","",IF(Tableau_calcul[[#This Row],[Traitement]]&lt;&gt;IF(Tableau_calcul[[#This Row],[Date]]=K27,OFFSET(Tableau_calcul[[#This Row],[Traitement]],2,0),OFFSET(Tableau_calcul[[#This Row],[Traitement]],1,0)),"fin","continue"))</f>
        <v>#NUM!</v>
      </c>
      <c r="F26" s="1">
        <f ca="1">COUNTIF($D$2:D26,"début")</f>
        <v>0</v>
      </c>
      <c r="G26" s="1" t="e">
        <f>IF(Tableau_calcul[[#This Row],[Traitement]]="","",CONCATENATE(Tableau_calcul[[#This Row],[agrégat.période.début]],Tableau_calcul[[#This Row],[agrégat.num]]))</f>
        <v>#NUM!</v>
      </c>
      <c r="H26" s="1" t="e">
        <f>IF(Tableau_calcul[[#This Row],[Traitement]]="","",CONCATENATE(IF(Tableau_calcul[[#This Row],[agrégat.période.fin]]="fin","fin","continue"),Tableau_calcul[[#This Row],[agrégat.num]]))</f>
        <v>#NUM!</v>
      </c>
      <c r="I26" s="5" t="e">
        <f ca="1">IF(Tableau_calcul[[#This Row],[agrégat.période.début]]="début",Tableau_calcul[[#This Row],[Date]],"")</f>
        <v>#NUM!</v>
      </c>
      <c r="J26" s="5" t="e">
        <f>IF(Tableau_calcul[[#This Row],[Traitement]]="","",IF(Tableau_calcul[[#This Row],[agrégat.num.période.fin]]=H25,"",VLOOKUP(CONCATENATE("fin",Tableau_calcul[[#This Row],[agrégat.num]]),Tableau_calcul[[agrégat.num.période.fin]:[Date]],4,FALSE)))</f>
        <v>#NUM!</v>
      </c>
      <c r="K26" s="5">
        <f>IF(AND(OR(MOD(YEAR(K25),400)=0,AND(MOD(YEAR(K25),4)=0,MOD(YEAR(K25),100)&lt;&gt;0)),MONTH(K25)=2,DAY(K25)=28),K25+1,
IF(AND(MONTH(K25)=2,DAY(K25)=28,COUNTIF($K$2:K25,DATE(YEAR(K25)-1,2,28))+COUNTIF($K$2:K25,DATE(YEAR(K25),2,28))&lt;2),DATE(YEAR(K25),2,28),IF(ROW()=2,Date_survenance,K25+1)))</f>
        <v>24</v>
      </c>
      <c r="L2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" s="24" t="e">
        <f>IF(Tableau_calcul[[#This Row],[Date]]=K25,"",IF(AND(K26=DATE(YEAR(A26)+1,MONTH(A26),DAY(A26)),Tableau_absentéisme_décomposé[[#This Row],[Traitement]]="Plein traitement"),"anniv PT",IF(COUNTIF($P$2:P25,"Plein traitement")+COUNTIF(B26:$B$367,"Plein traitement")&lt;droits_PT,droits_PT-COUNTIF($P$2:P25,"Plein traitement")-COUNTIF(B26:$B$367,"Plein traitement"),0)))</f>
        <v>#NUM!</v>
      </c>
      <c r="N26" s="1" t="e">
        <f>droits_DT</f>
        <v>#NUM!</v>
      </c>
      <c r="O26" s="1" t="e">
        <f>IF(Tableau_calcul[[#This Row],[Date]]=K25,"",IF(AND(K26=DATE(YEAR(A26)+1,MONTH(A26),DAY(A26)),Tableau_absentéisme_décomposé[[#This Row],[Traitement]]="Demi traitement"),"anniv DT",IF(COUNTIF($P$2:P25,"Demi traitement")+IF(AND($A$60=$A$61,$B$60=$B$61,$B$60="Demi traitement"),COUNTIF(B26:$B$367,"Demi traitement")-1,COUNTIF(B26:$B$367,"Demi traitement"))&lt;droits_DT,droits_DT-COUNTIF($P$2:P25,"Demi traitement")-IF(AND($A$60=$A$61,$B$60=$B$61,$B$60="Demi traitement"),COUNTIF(B26:$B$367,"Demi traitement")-1,COUNTIF(B26:$B$367,"Demi traitement")),0)))</f>
        <v>#NUM!</v>
      </c>
      <c r="P26" s="1" t="e">
        <f>IF(M26="","",IF(OR(M26="anniv PT",M26&gt;0),"Plein traitement",IF(OR(LEFT(Statut_agent,1)="A",LEFT(Statut_agent,1)="B",LEFT(Statut_agent,1)="C"),"Demi Traitement",IF(OR(O26="anniv DT",O26&gt;0),"Demi traitement","Sans traitement"))))</f>
        <v>#NUM!</v>
      </c>
    </row>
    <row r="27" spans="1:19" x14ac:dyDescent="0.25">
      <c r="A27" s="28">
        <f>IF(AND(OR(MOD(YEAR(Tableau_calcul[[#This Row],[Date]])-1,400)=0,AND(MOD(YEAR(Tableau_calcul[[#This Row],[Date]])-1,4)=0,MOD(YEAR(Tableau_calcul[[#This Row],[Date]])-1,100)&lt;&gt;0)),MONTH(A26)=2,DAY(A26)=28,COUNTIF($A$2:A26,DATE(YEAR(A26),2,28))&lt;2),DATE(YEAR(Tableau_calcul[[#This Row],[Date]])-1,2,29),IF(AND(DAY(A26)=28,MONTH(A26)=2,COUNTIF($A$2:A26,DATE(YEAR(A26)-1,2,28))+COUNTIF($A$2:A26,DATE(YEAR(A26),2,28))&lt;2),DATE(YEAR(Tableau_calcul[[#This Row],[Date]])-1,2,28),DATE(YEAR(Tableau_calcul[[#This Row],[Date]])-1,MONTH(Tableau_calcul[[#This Row],[Date]]),DAY(Tableau_calcul[[#This Row],[Date]]))))</f>
        <v>693622</v>
      </c>
      <c r="B27" s="1" t="str">
        <f>IF(Tableau_absentéisme_décomposé[[#This Row],[Date]]=A26,"",IFERROR(INDEX(Tableau_absentéisme[],IF(AND(Tableau_absentéisme_décomposé[[#This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" s="1" t="e">
        <f ca="1">IF(Tableau_calcul[[#This Row],[Traitement]]="","",IF(Tableau_calcul[[#This Row],[Traitement]]&lt;&gt;IF(K25=K26,OFFSET(Tableau_calcul[[#This Row],[Traitement]],2,0),OFFSET(Tableau_calcul[[#This Row],[Traitement]],-1,0)),"début","continue"))</f>
        <v>#NUM!</v>
      </c>
      <c r="E27" s="1" t="e">
        <f ca="1">IF(Tableau_calcul[[#This Row],[Traitement]]="","",IF(Tableau_calcul[[#This Row],[Traitement]]&lt;&gt;IF(Tableau_calcul[[#This Row],[Date]]=K28,OFFSET(Tableau_calcul[[#This Row],[Traitement]],2,0),OFFSET(Tableau_calcul[[#This Row],[Traitement]],1,0)),"fin","continue"))</f>
        <v>#NUM!</v>
      </c>
      <c r="F27" s="1">
        <f ca="1">COUNTIF($D$2:D27,"début")</f>
        <v>0</v>
      </c>
      <c r="G27" s="1" t="e">
        <f>IF(Tableau_calcul[[#This Row],[Traitement]]="","",CONCATENATE(Tableau_calcul[[#This Row],[agrégat.période.début]],Tableau_calcul[[#This Row],[agrégat.num]]))</f>
        <v>#NUM!</v>
      </c>
      <c r="H27" s="1" t="e">
        <f>IF(Tableau_calcul[[#This Row],[Traitement]]="","",CONCATENATE(IF(Tableau_calcul[[#This Row],[agrégat.période.fin]]="fin","fin","continue"),Tableau_calcul[[#This Row],[agrégat.num]]))</f>
        <v>#NUM!</v>
      </c>
      <c r="I27" s="5" t="e">
        <f ca="1">IF(Tableau_calcul[[#This Row],[agrégat.période.début]]="début",Tableau_calcul[[#This Row],[Date]],"")</f>
        <v>#NUM!</v>
      </c>
      <c r="J27" s="5" t="e">
        <f>IF(Tableau_calcul[[#This Row],[Traitement]]="","",IF(Tableau_calcul[[#This Row],[agrégat.num.période.fin]]=H26,"",VLOOKUP(CONCATENATE("fin",Tableau_calcul[[#This Row],[agrégat.num]]),Tableau_calcul[[agrégat.num.période.fin]:[Date]],4,FALSE)))</f>
        <v>#NUM!</v>
      </c>
      <c r="K27" s="5">
        <f>IF(AND(OR(MOD(YEAR(K26),400)=0,AND(MOD(YEAR(K26),4)=0,MOD(YEAR(K26),100)&lt;&gt;0)),MONTH(K26)=2,DAY(K26)=28),K26+1,
IF(AND(MONTH(K26)=2,DAY(K26)=28,COUNTIF($K$2:K26,DATE(YEAR(K26)-1,2,28))+COUNTIF($K$2:K26,DATE(YEAR(K26),2,28))&lt;2),DATE(YEAR(K26),2,28),IF(ROW()=2,Date_survenance,K26+1)))</f>
        <v>25</v>
      </c>
      <c r="L2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" s="24" t="e">
        <f>IF(Tableau_calcul[[#This Row],[Date]]=K26,"",IF(AND(K27=DATE(YEAR(A27)+1,MONTH(A27),DAY(A27)),Tableau_absentéisme_décomposé[[#This Row],[Traitement]]="Plein traitement"),"anniv PT",IF(COUNTIF($P$2:P26,"Plein traitement")+COUNTIF(B27:$B$367,"Plein traitement")&lt;droits_PT,droits_PT-COUNTIF($P$2:P26,"Plein traitement")-COUNTIF(B27:$B$367,"Plein traitement"),0)))</f>
        <v>#NUM!</v>
      </c>
      <c r="N27" s="1" t="e">
        <f>droits_DT</f>
        <v>#NUM!</v>
      </c>
      <c r="O27" s="1" t="e">
        <f>IF(Tableau_calcul[[#This Row],[Date]]=K26,"",IF(AND(K27=DATE(YEAR(A27)+1,MONTH(A27),DAY(A27)),Tableau_absentéisme_décomposé[[#This Row],[Traitement]]="Demi traitement"),"anniv DT",IF(COUNTIF($P$2:P26,"Demi traitement")+IF(AND($A$60=$A$61,$B$60=$B$61,$B$60="Demi traitement"),COUNTIF(B27:$B$367,"Demi traitement")-1,COUNTIF(B27:$B$367,"Demi traitement"))&lt;droits_DT,droits_DT-COUNTIF($P$2:P26,"Demi traitement")-IF(AND($A$60=$A$61,$B$60=$B$61,$B$60="Demi traitement"),COUNTIF(B27:$B$367,"Demi traitement")-1,COUNTIF(B27:$B$367,"Demi traitement")),0)))</f>
        <v>#NUM!</v>
      </c>
      <c r="P27" s="1" t="e">
        <f>IF(M27="","",IF(OR(M27="anniv PT",M27&gt;0),"Plein traitement",IF(OR(LEFT(Statut_agent,1)="A",LEFT(Statut_agent,1)="B",LEFT(Statut_agent,1)="C"),"Demi Traitement",IF(OR(O27="anniv DT",O27&gt;0),"Demi traitement","Sans traitement"))))</f>
        <v>#NUM!</v>
      </c>
    </row>
    <row r="28" spans="1:19" x14ac:dyDescent="0.25">
      <c r="A28" s="28">
        <f>IF(AND(OR(MOD(YEAR(Tableau_calcul[[#This Row],[Date]])-1,400)=0,AND(MOD(YEAR(Tableau_calcul[[#This Row],[Date]])-1,4)=0,MOD(YEAR(Tableau_calcul[[#This Row],[Date]])-1,100)&lt;&gt;0)),MONTH(A27)=2,DAY(A27)=28,COUNTIF($A$2:A27,DATE(YEAR(A27),2,28))&lt;2),DATE(YEAR(Tableau_calcul[[#This Row],[Date]])-1,2,29),IF(AND(DAY(A27)=28,MONTH(A27)=2,COUNTIF($A$2:A27,DATE(YEAR(A27)-1,2,28))+COUNTIF($A$2:A27,DATE(YEAR(A27),2,28))&lt;2),DATE(YEAR(Tableau_calcul[[#This Row],[Date]])-1,2,28),DATE(YEAR(Tableau_calcul[[#This Row],[Date]])-1,MONTH(Tableau_calcul[[#This Row],[Date]]),DAY(Tableau_calcul[[#This Row],[Date]]))))</f>
        <v>693623</v>
      </c>
      <c r="B28" s="1" t="str">
        <f>IF(Tableau_absentéisme_décomposé[[#This Row],[Date]]=A27,"",IFERROR(INDEX(Tableau_absentéisme[],IF(AND(Tableau_absentéisme_décomposé[[#This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" s="1" t="e">
        <f ca="1">IF(Tableau_calcul[[#This Row],[Traitement]]="","",IF(Tableau_calcul[[#This Row],[Traitement]]&lt;&gt;IF(K26=K27,OFFSET(Tableau_calcul[[#This Row],[Traitement]],2,0),OFFSET(Tableau_calcul[[#This Row],[Traitement]],-1,0)),"début","continue"))</f>
        <v>#NUM!</v>
      </c>
      <c r="E28" s="1" t="e">
        <f ca="1">IF(Tableau_calcul[[#This Row],[Traitement]]="","",IF(Tableau_calcul[[#This Row],[Traitement]]&lt;&gt;IF(Tableau_calcul[[#This Row],[Date]]=K29,OFFSET(Tableau_calcul[[#This Row],[Traitement]],2,0),OFFSET(Tableau_calcul[[#This Row],[Traitement]],1,0)),"fin","continue"))</f>
        <v>#NUM!</v>
      </c>
      <c r="F28" s="1">
        <f ca="1">COUNTIF($D$2:D28,"début")</f>
        <v>0</v>
      </c>
      <c r="G28" s="1" t="e">
        <f>IF(Tableau_calcul[[#This Row],[Traitement]]="","",CONCATENATE(Tableau_calcul[[#This Row],[agrégat.période.début]],Tableau_calcul[[#This Row],[agrégat.num]]))</f>
        <v>#NUM!</v>
      </c>
      <c r="H28" s="1" t="e">
        <f>IF(Tableau_calcul[[#This Row],[Traitement]]="","",CONCATENATE(IF(Tableau_calcul[[#This Row],[agrégat.période.fin]]="fin","fin","continue"),Tableau_calcul[[#This Row],[agrégat.num]]))</f>
        <v>#NUM!</v>
      </c>
      <c r="I28" s="5" t="e">
        <f ca="1">IF(Tableau_calcul[[#This Row],[agrégat.période.début]]="début",Tableau_calcul[[#This Row],[Date]],"")</f>
        <v>#NUM!</v>
      </c>
      <c r="J28" s="5" t="e">
        <f>IF(Tableau_calcul[[#This Row],[Traitement]]="","",IF(Tableau_calcul[[#This Row],[agrégat.num.période.fin]]=H27,"",VLOOKUP(CONCATENATE("fin",Tableau_calcul[[#This Row],[agrégat.num]]),Tableau_calcul[[agrégat.num.période.fin]:[Date]],4,FALSE)))</f>
        <v>#NUM!</v>
      </c>
      <c r="K28" s="5">
        <f>IF(AND(OR(MOD(YEAR(K27),400)=0,AND(MOD(YEAR(K27),4)=0,MOD(YEAR(K27),100)&lt;&gt;0)),MONTH(K27)=2,DAY(K27)=28),K27+1,
IF(AND(MONTH(K27)=2,DAY(K27)=28,COUNTIF($K$2:K27,DATE(YEAR(K27)-1,2,28))+COUNTIF($K$2:K27,DATE(YEAR(K27),2,28))&lt;2),DATE(YEAR(K27),2,28),IF(ROW()=2,Date_survenance,K27+1)))</f>
        <v>26</v>
      </c>
      <c r="L2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" s="24" t="e">
        <f>IF(Tableau_calcul[[#This Row],[Date]]=K27,"",IF(AND(K28=DATE(YEAR(A28)+1,MONTH(A28),DAY(A28)),Tableau_absentéisme_décomposé[[#This Row],[Traitement]]="Plein traitement"),"anniv PT",IF(COUNTIF($P$2:P27,"Plein traitement")+COUNTIF(B28:$B$367,"Plein traitement")&lt;droits_PT,droits_PT-COUNTIF($P$2:P27,"Plein traitement")-COUNTIF(B28:$B$367,"Plein traitement"),0)))</f>
        <v>#NUM!</v>
      </c>
      <c r="N28" s="1" t="e">
        <f>droits_DT</f>
        <v>#NUM!</v>
      </c>
      <c r="O28" s="1" t="e">
        <f>IF(Tableau_calcul[[#This Row],[Date]]=K27,"",IF(AND(K28=DATE(YEAR(A28)+1,MONTH(A28),DAY(A28)),Tableau_absentéisme_décomposé[[#This Row],[Traitement]]="Demi traitement"),"anniv DT",IF(COUNTIF($P$2:P27,"Demi traitement")+IF(AND($A$60=$A$61,$B$60=$B$61,$B$60="Demi traitement"),COUNTIF(B28:$B$367,"Demi traitement")-1,COUNTIF(B28:$B$367,"Demi traitement"))&lt;droits_DT,droits_DT-COUNTIF($P$2:P27,"Demi traitement")-IF(AND($A$60=$A$61,$B$60=$B$61,$B$60="Demi traitement"),COUNTIF(B28:$B$367,"Demi traitement")-1,COUNTIF(B28:$B$367,"Demi traitement")),0)))</f>
        <v>#NUM!</v>
      </c>
      <c r="P28" s="1" t="e">
        <f>IF(M28="","",IF(OR(M28="anniv PT",M28&gt;0),"Plein traitement",IF(OR(LEFT(Statut_agent,1)="A",LEFT(Statut_agent,1)="B",LEFT(Statut_agent,1)="C"),"Demi Traitement",IF(OR(O28="anniv DT",O28&gt;0),"Demi traitement","Sans traitement"))))</f>
        <v>#NUM!</v>
      </c>
    </row>
    <row r="29" spans="1:19" x14ac:dyDescent="0.25">
      <c r="A29" s="28">
        <f>IF(AND(OR(MOD(YEAR(Tableau_calcul[[#This Row],[Date]])-1,400)=0,AND(MOD(YEAR(Tableau_calcul[[#This Row],[Date]])-1,4)=0,MOD(YEAR(Tableau_calcul[[#This Row],[Date]])-1,100)&lt;&gt;0)),MONTH(A28)=2,DAY(A28)=28,COUNTIF($A$2:A28,DATE(YEAR(A28),2,28))&lt;2),DATE(YEAR(Tableau_calcul[[#This Row],[Date]])-1,2,29),IF(AND(DAY(A28)=28,MONTH(A28)=2,COUNTIF($A$2:A28,DATE(YEAR(A28)-1,2,28))+COUNTIF($A$2:A28,DATE(YEAR(A28),2,28))&lt;2),DATE(YEAR(Tableau_calcul[[#This Row],[Date]])-1,2,28),DATE(YEAR(Tableau_calcul[[#This Row],[Date]])-1,MONTH(Tableau_calcul[[#This Row],[Date]]),DAY(Tableau_calcul[[#This Row],[Date]]))))</f>
        <v>693624</v>
      </c>
      <c r="B29" s="1" t="str">
        <f>IF(Tableau_absentéisme_décomposé[[#This Row],[Date]]=A28,"",IFERROR(INDEX(Tableau_absentéisme[],IF(AND(Tableau_absentéisme_décomposé[[#This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" s="1" t="e">
        <f ca="1">IF(Tableau_calcul[[#This Row],[Traitement]]="","",IF(Tableau_calcul[[#This Row],[Traitement]]&lt;&gt;IF(K27=K28,OFFSET(Tableau_calcul[[#This Row],[Traitement]],2,0),OFFSET(Tableau_calcul[[#This Row],[Traitement]],-1,0)),"début","continue"))</f>
        <v>#NUM!</v>
      </c>
      <c r="E29" s="1" t="e">
        <f ca="1">IF(Tableau_calcul[[#This Row],[Traitement]]="","",IF(Tableau_calcul[[#This Row],[Traitement]]&lt;&gt;IF(Tableau_calcul[[#This Row],[Date]]=K30,OFFSET(Tableau_calcul[[#This Row],[Traitement]],2,0),OFFSET(Tableau_calcul[[#This Row],[Traitement]],1,0)),"fin","continue"))</f>
        <v>#NUM!</v>
      </c>
      <c r="F29" s="1">
        <f ca="1">COUNTIF($D$2:D29,"début")</f>
        <v>0</v>
      </c>
      <c r="G29" s="1" t="e">
        <f>IF(Tableau_calcul[[#This Row],[Traitement]]="","",CONCATENATE(Tableau_calcul[[#This Row],[agrégat.période.début]],Tableau_calcul[[#This Row],[agrégat.num]]))</f>
        <v>#NUM!</v>
      </c>
      <c r="H29" s="1" t="e">
        <f>IF(Tableau_calcul[[#This Row],[Traitement]]="","",CONCATENATE(IF(Tableau_calcul[[#This Row],[agrégat.période.fin]]="fin","fin","continue"),Tableau_calcul[[#This Row],[agrégat.num]]))</f>
        <v>#NUM!</v>
      </c>
      <c r="I29" s="5" t="e">
        <f ca="1">IF(Tableau_calcul[[#This Row],[agrégat.période.début]]="début",Tableau_calcul[[#This Row],[Date]],"")</f>
        <v>#NUM!</v>
      </c>
      <c r="J29" s="5" t="e">
        <f>IF(Tableau_calcul[[#This Row],[Traitement]]="","",IF(Tableau_calcul[[#This Row],[agrégat.num.période.fin]]=H28,"",VLOOKUP(CONCATENATE("fin",Tableau_calcul[[#This Row],[agrégat.num]]),Tableau_calcul[[agrégat.num.période.fin]:[Date]],4,FALSE)))</f>
        <v>#NUM!</v>
      </c>
      <c r="K29" s="5">
        <f>IF(AND(OR(MOD(YEAR(K28),400)=0,AND(MOD(YEAR(K28),4)=0,MOD(YEAR(K28),100)&lt;&gt;0)),MONTH(K28)=2,DAY(K28)=28),K28+1,
IF(AND(MONTH(K28)=2,DAY(K28)=28,COUNTIF($K$2:K28,DATE(YEAR(K28)-1,2,28))+COUNTIF($K$2:K28,DATE(YEAR(K28),2,28))&lt;2),DATE(YEAR(K28),2,28),IF(ROW()=2,Date_survenance,K28+1)))</f>
        <v>27</v>
      </c>
      <c r="L2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" s="24" t="e">
        <f>IF(Tableau_calcul[[#This Row],[Date]]=K28,"",IF(AND(K29=DATE(YEAR(A29)+1,MONTH(A29),DAY(A29)),Tableau_absentéisme_décomposé[[#This Row],[Traitement]]="Plein traitement"),"anniv PT",IF(COUNTIF($P$2:P28,"Plein traitement")+COUNTIF(B29:$B$367,"Plein traitement")&lt;droits_PT,droits_PT-COUNTIF($P$2:P28,"Plein traitement")-COUNTIF(B29:$B$367,"Plein traitement"),0)))</f>
        <v>#NUM!</v>
      </c>
      <c r="N29" s="1" t="e">
        <f>droits_DT</f>
        <v>#NUM!</v>
      </c>
      <c r="O29" s="1" t="e">
        <f>IF(Tableau_calcul[[#This Row],[Date]]=K28,"",IF(AND(K29=DATE(YEAR(A29)+1,MONTH(A29),DAY(A29)),Tableau_absentéisme_décomposé[[#This Row],[Traitement]]="Demi traitement"),"anniv DT",IF(COUNTIF($P$2:P28,"Demi traitement")+IF(AND($A$60=$A$61,$B$60=$B$61,$B$60="Demi traitement"),COUNTIF(B29:$B$367,"Demi traitement")-1,COUNTIF(B29:$B$367,"Demi traitement"))&lt;droits_DT,droits_DT-COUNTIF($P$2:P28,"Demi traitement")-IF(AND($A$60=$A$61,$B$60=$B$61,$B$60="Demi traitement"),COUNTIF(B29:$B$367,"Demi traitement")-1,COUNTIF(B29:$B$367,"Demi traitement")),0)))</f>
        <v>#NUM!</v>
      </c>
      <c r="P29" s="1" t="e">
        <f>IF(M29="","",IF(OR(M29="anniv PT",M29&gt;0),"Plein traitement",IF(OR(LEFT(Statut_agent,1)="A",LEFT(Statut_agent,1)="B",LEFT(Statut_agent,1)="C"),"Demi Traitement",IF(OR(O29="anniv DT",O29&gt;0),"Demi traitement","Sans traitement"))))</f>
        <v>#NUM!</v>
      </c>
    </row>
    <row r="30" spans="1:19" x14ac:dyDescent="0.25">
      <c r="A30" s="28">
        <f>IF(AND(OR(MOD(YEAR(Tableau_calcul[[#This Row],[Date]])-1,400)=0,AND(MOD(YEAR(Tableau_calcul[[#This Row],[Date]])-1,4)=0,MOD(YEAR(Tableau_calcul[[#This Row],[Date]])-1,100)&lt;&gt;0)),MONTH(A29)=2,DAY(A29)=28,COUNTIF($A$2:A29,DATE(YEAR(A29),2,28))&lt;2),DATE(YEAR(Tableau_calcul[[#This Row],[Date]])-1,2,29),IF(AND(DAY(A29)=28,MONTH(A29)=2,COUNTIF($A$2:A29,DATE(YEAR(A29)-1,2,28))+COUNTIF($A$2:A29,DATE(YEAR(A29),2,28))&lt;2),DATE(YEAR(Tableau_calcul[[#This Row],[Date]])-1,2,28),DATE(YEAR(Tableau_calcul[[#This Row],[Date]])-1,MONTH(Tableau_calcul[[#This Row],[Date]]),DAY(Tableau_calcul[[#This Row],[Date]]))))</f>
        <v>693625</v>
      </c>
      <c r="B30" s="1" t="str">
        <f>IF(Tableau_absentéisme_décomposé[[#This Row],[Date]]=A29,"",IFERROR(INDEX(Tableau_absentéisme[],IF(AND(Tableau_absentéisme_décomposé[[#This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" s="1" t="e">
        <f ca="1">IF(Tableau_calcul[[#This Row],[Traitement]]="","",IF(Tableau_calcul[[#This Row],[Traitement]]&lt;&gt;IF(K28=K29,OFFSET(Tableau_calcul[[#This Row],[Traitement]],2,0),OFFSET(Tableau_calcul[[#This Row],[Traitement]],-1,0)),"début","continue"))</f>
        <v>#NUM!</v>
      </c>
      <c r="E30" s="1" t="e">
        <f ca="1">IF(Tableau_calcul[[#This Row],[Traitement]]="","",IF(Tableau_calcul[[#This Row],[Traitement]]&lt;&gt;IF(Tableau_calcul[[#This Row],[Date]]=K31,OFFSET(Tableau_calcul[[#This Row],[Traitement]],2,0),OFFSET(Tableau_calcul[[#This Row],[Traitement]],1,0)),"fin","continue"))</f>
        <v>#NUM!</v>
      </c>
      <c r="F30" s="1">
        <f ca="1">COUNTIF($D$2:D30,"début")</f>
        <v>0</v>
      </c>
      <c r="G30" s="1" t="e">
        <f>IF(Tableau_calcul[[#This Row],[Traitement]]="","",CONCATENATE(Tableau_calcul[[#This Row],[agrégat.période.début]],Tableau_calcul[[#This Row],[agrégat.num]]))</f>
        <v>#NUM!</v>
      </c>
      <c r="H30" s="1" t="e">
        <f>IF(Tableau_calcul[[#This Row],[Traitement]]="","",CONCATENATE(IF(Tableau_calcul[[#This Row],[agrégat.période.fin]]="fin","fin","continue"),Tableau_calcul[[#This Row],[agrégat.num]]))</f>
        <v>#NUM!</v>
      </c>
      <c r="I30" s="5" t="e">
        <f ca="1">IF(Tableau_calcul[[#This Row],[agrégat.période.début]]="début",Tableau_calcul[[#This Row],[Date]],"")</f>
        <v>#NUM!</v>
      </c>
      <c r="J30" s="5" t="e">
        <f>IF(Tableau_calcul[[#This Row],[Traitement]]="","",IF(Tableau_calcul[[#This Row],[agrégat.num.période.fin]]=H29,"",VLOOKUP(CONCATENATE("fin",Tableau_calcul[[#This Row],[agrégat.num]]),Tableau_calcul[[agrégat.num.période.fin]:[Date]],4,FALSE)))</f>
        <v>#NUM!</v>
      </c>
      <c r="K30" s="5">
        <f>IF(AND(OR(MOD(YEAR(K29),400)=0,AND(MOD(YEAR(K29),4)=0,MOD(YEAR(K29),100)&lt;&gt;0)),MONTH(K29)=2,DAY(K29)=28),K29+1,
IF(AND(MONTH(K29)=2,DAY(K29)=28,COUNTIF($K$2:K29,DATE(YEAR(K29)-1,2,28))+COUNTIF($K$2:K29,DATE(YEAR(K29),2,28))&lt;2),DATE(YEAR(K29),2,28),IF(ROW()=2,Date_survenance,K29+1)))</f>
        <v>28</v>
      </c>
      <c r="L3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" s="24" t="e">
        <f>IF(Tableau_calcul[[#This Row],[Date]]=K29,"",IF(AND(K30=DATE(YEAR(A30)+1,MONTH(A30),DAY(A30)),Tableau_absentéisme_décomposé[[#This Row],[Traitement]]="Plein traitement"),"anniv PT",IF(COUNTIF($P$2:P29,"Plein traitement")+COUNTIF(B30:$B$367,"Plein traitement")&lt;droits_PT,droits_PT-COUNTIF($P$2:P29,"Plein traitement")-COUNTIF(B30:$B$367,"Plein traitement"),0)))</f>
        <v>#NUM!</v>
      </c>
      <c r="N30" s="1" t="e">
        <f>droits_DT</f>
        <v>#NUM!</v>
      </c>
      <c r="O30" s="1" t="e">
        <f>IF(Tableau_calcul[[#This Row],[Date]]=K29,"",IF(AND(K30=DATE(YEAR(A30)+1,MONTH(A30),DAY(A30)),Tableau_absentéisme_décomposé[[#This Row],[Traitement]]="Demi traitement"),"anniv DT",IF(COUNTIF($P$2:P29,"Demi traitement")+IF(AND($A$60=$A$61,$B$60=$B$61,$B$60="Demi traitement"),COUNTIF(B30:$B$367,"Demi traitement")-1,COUNTIF(B30:$B$367,"Demi traitement"))&lt;droits_DT,droits_DT-COUNTIF($P$2:P29,"Demi traitement")-IF(AND($A$60=$A$61,$B$60=$B$61,$B$60="Demi traitement"),COUNTIF(B30:$B$367,"Demi traitement")-1,COUNTIF(B30:$B$367,"Demi traitement")),0)))</f>
        <v>#NUM!</v>
      </c>
      <c r="P30" s="1" t="e">
        <f>IF(M30="","",IF(OR(M30="anniv PT",M30&gt;0),"Plein traitement",IF(OR(LEFT(Statut_agent,1)="A",LEFT(Statut_agent,1)="B",LEFT(Statut_agent,1)="C"),"Demi Traitement",IF(OR(O30="anniv DT",O30&gt;0),"Demi traitement","Sans traitement"))))</f>
        <v>#NUM!</v>
      </c>
    </row>
    <row r="31" spans="1:19" x14ac:dyDescent="0.25">
      <c r="A31" s="28">
        <f>IF(AND(OR(MOD(YEAR(Tableau_calcul[[#This Row],[Date]])-1,400)=0,AND(MOD(YEAR(Tableau_calcul[[#This Row],[Date]])-1,4)=0,MOD(YEAR(Tableau_calcul[[#This Row],[Date]])-1,100)&lt;&gt;0)),MONTH(A30)=2,DAY(A30)=28,COUNTIF($A$2:A30,DATE(YEAR(A30),2,28))&lt;2),DATE(YEAR(Tableau_calcul[[#This Row],[Date]])-1,2,29),IF(AND(DAY(A30)=28,MONTH(A30)=2,COUNTIF($A$2:A30,DATE(YEAR(A30)-1,2,28))+COUNTIF($A$2:A30,DATE(YEAR(A30),2,28))&lt;2),DATE(YEAR(Tableau_calcul[[#This Row],[Date]])-1,2,28),DATE(YEAR(Tableau_calcul[[#This Row],[Date]])-1,MONTH(Tableau_calcul[[#This Row],[Date]]),DAY(Tableau_calcul[[#This Row],[Date]]))))</f>
        <v>693626</v>
      </c>
      <c r="B31" s="1" t="str">
        <f>IF(Tableau_absentéisme_décomposé[[#This Row],[Date]]=A30,"",IFERROR(INDEX(Tableau_absentéisme[],IF(AND(Tableau_absentéisme_décomposé[[#This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" s="1" t="e">
        <f ca="1">IF(Tableau_calcul[[#This Row],[Traitement]]="","",IF(Tableau_calcul[[#This Row],[Traitement]]&lt;&gt;IF(K29=K30,OFFSET(Tableau_calcul[[#This Row],[Traitement]],2,0),OFFSET(Tableau_calcul[[#This Row],[Traitement]],-1,0)),"début","continue"))</f>
        <v>#NUM!</v>
      </c>
      <c r="E31" s="1" t="e">
        <f ca="1">IF(Tableau_calcul[[#This Row],[Traitement]]="","",IF(Tableau_calcul[[#This Row],[Traitement]]&lt;&gt;IF(Tableau_calcul[[#This Row],[Date]]=K32,OFFSET(Tableau_calcul[[#This Row],[Traitement]],2,0),OFFSET(Tableau_calcul[[#This Row],[Traitement]],1,0)),"fin","continue"))</f>
        <v>#NUM!</v>
      </c>
      <c r="F31" s="1">
        <f ca="1">COUNTIF($D$2:D31,"début")</f>
        <v>0</v>
      </c>
      <c r="G31" s="1" t="e">
        <f>IF(Tableau_calcul[[#This Row],[Traitement]]="","",CONCATENATE(Tableau_calcul[[#This Row],[agrégat.période.début]],Tableau_calcul[[#This Row],[agrégat.num]]))</f>
        <v>#NUM!</v>
      </c>
      <c r="H31" s="1" t="e">
        <f>IF(Tableau_calcul[[#This Row],[Traitement]]="","",CONCATENATE(IF(Tableau_calcul[[#This Row],[agrégat.période.fin]]="fin","fin","continue"),Tableau_calcul[[#This Row],[agrégat.num]]))</f>
        <v>#NUM!</v>
      </c>
      <c r="I31" s="5" t="e">
        <f ca="1">IF(Tableau_calcul[[#This Row],[agrégat.période.début]]="début",Tableau_calcul[[#This Row],[Date]],"")</f>
        <v>#NUM!</v>
      </c>
      <c r="J31" s="5" t="e">
        <f>IF(Tableau_calcul[[#This Row],[Traitement]]="","",IF(Tableau_calcul[[#This Row],[agrégat.num.période.fin]]=H30,"",VLOOKUP(CONCATENATE("fin",Tableau_calcul[[#This Row],[agrégat.num]]),Tableau_calcul[[agrégat.num.période.fin]:[Date]],4,FALSE)))</f>
        <v>#NUM!</v>
      </c>
      <c r="K31" s="5">
        <f>IF(AND(OR(MOD(YEAR(K30),400)=0,AND(MOD(YEAR(K30),4)=0,MOD(YEAR(K30),100)&lt;&gt;0)),MONTH(K30)=2,DAY(K30)=28),K30+1,
IF(AND(MONTH(K30)=2,DAY(K30)=28,COUNTIF($K$2:K30,DATE(YEAR(K30)-1,2,28))+COUNTIF($K$2:K30,DATE(YEAR(K30),2,28))&lt;2),DATE(YEAR(K30),2,28),IF(ROW()=2,Date_survenance,K30+1)))</f>
        <v>29</v>
      </c>
      <c r="L3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" s="24" t="e">
        <f>IF(Tableau_calcul[[#This Row],[Date]]=K30,"",IF(AND(K31=DATE(YEAR(A31)+1,MONTH(A31),DAY(A31)),Tableau_absentéisme_décomposé[[#This Row],[Traitement]]="Plein traitement"),"anniv PT",IF(COUNTIF($P$2:P30,"Plein traitement")+COUNTIF(B31:$B$367,"Plein traitement")&lt;droits_PT,droits_PT-COUNTIF($P$2:P30,"Plein traitement")-COUNTIF(B31:$B$367,"Plein traitement"),0)))</f>
        <v>#NUM!</v>
      </c>
      <c r="N31" s="1" t="e">
        <f>droits_DT</f>
        <v>#NUM!</v>
      </c>
      <c r="O31" s="1" t="e">
        <f>IF(Tableau_calcul[[#This Row],[Date]]=K30,"",IF(AND(K31=DATE(YEAR(A31)+1,MONTH(A31),DAY(A31)),Tableau_absentéisme_décomposé[[#This Row],[Traitement]]="Demi traitement"),"anniv DT",IF(COUNTIF($P$2:P30,"Demi traitement")+IF(AND($A$60=$A$61,$B$60=$B$61,$B$60="Demi traitement"),COUNTIF(B31:$B$367,"Demi traitement")-1,COUNTIF(B31:$B$367,"Demi traitement"))&lt;droits_DT,droits_DT-COUNTIF($P$2:P30,"Demi traitement")-IF(AND($A$60=$A$61,$B$60=$B$61,$B$60="Demi traitement"),COUNTIF(B31:$B$367,"Demi traitement")-1,COUNTIF(B31:$B$367,"Demi traitement")),0)))</f>
        <v>#NUM!</v>
      </c>
      <c r="P31" s="1" t="e">
        <f>IF(M31="","",IF(OR(M31="anniv PT",M31&gt;0),"Plein traitement",IF(OR(LEFT(Statut_agent,1)="A",LEFT(Statut_agent,1)="B",LEFT(Statut_agent,1)="C"),"Demi Traitement",IF(OR(O31="anniv DT",O31&gt;0),"Demi traitement","Sans traitement"))))</f>
        <v>#NUM!</v>
      </c>
    </row>
    <row r="32" spans="1:19" x14ac:dyDescent="0.25">
      <c r="A32" s="28">
        <f>IF(AND(OR(MOD(YEAR(Tableau_calcul[[#This Row],[Date]])-1,400)=0,AND(MOD(YEAR(Tableau_calcul[[#This Row],[Date]])-1,4)=0,MOD(YEAR(Tableau_calcul[[#This Row],[Date]])-1,100)&lt;&gt;0)),MONTH(A31)=2,DAY(A31)=28,COUNTIF($A$2:A31,DATE(YEAR(A31),2,28))&lt;2),DATE(YEAR(Tableau_calcul[[#This Row],[Date]])-1,2,29),IF(AND(DAY(A31)=28,MONTH(A31)=2,COUNTIF($A$2:A31,DATE(YEAR(A31)-1,2,28))+COUNTIF($A$2:A31,DATE(YEAR(A31),2,28))&lt;2),DATE(YEAR(Tableau_calcul[[#This Row],[Date]])-1,2,28),DATE(YEAR(Tableau_calcul[[#This Row],[Date]])-1,MONTH(Tableau_calcul[[#This Row],[Date]]),DAY(Tableau_calcul[[#This Row],[Date]]))))</f>
        <v>693627</v>
      </c>
      <c r="B32" s="1" t="str">
        <f>IF(Tableau_absentéisme_décomposé[[#This Row],[Date]]=A31,"",IFERROR(INDEX(Tableau_absentéisme[],IF(AND(Tableau_absentéisme_décomposé[[#This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" s="1" t="e">
        <f ca="1">IF(Tableau_calcul[[#This Row],[Traitement]]="","",IF(Tableau_calcul[[#This Row],[Traitement]]&lt;&gt;IF(K30=K31,OFFSET(Tableau_calcul[[#This Row],[Traitement]],2,0),OFFSET(Tableau_calcul[[#This Row],[Traitement]],-1,0)),"début","continue"))</f>
        <v>#NUM!</v>
      </c>
      <c r="E32" s="1" t="e">
        <f ca="1">IF(Tableau_calcul[[#This Row],[Traitement]]="","",IF(Tableau_calcul[[#This Row],[Traitement]]&lt;&gt;IF(Tableau_calcul[[#This Row],[Date]]=K33,OFFSET(Tableau_calcul[[#This Row],[Traitement]],2,0),OFFSET(Tableau_calcul[[#This Row],[Traitement]],1,0)),"fin","continue"))</f>
        <v>#NUM!</v>
      </c>
      <c r="F32" s="1">
        <f ca="1">COUNTIF($D$2:D32,"début")</f>
        <v>0</v>
      </c>
      <c r="G32" s="1" t="e">
        <f>IF(Tableau_calcul[[#This Row],[Traitement]]="","",CONCATENATE(Tableau_calcul[[#This Row],[agrégat.période.début]],Tableau_calcul[[#This Row],[agrégat.num]]))</f>
        <v>#NUM!</v>
      </c>
      <c r="H32" s="1" t="e">
        <f>IF(Tableau_calcul[[#This Row],[Traitement]]="","",CONCATENATE(IF(Tableau_calcul[[#This Row],[agrégat.période.fin]]="fin","fin","continue"),Tableau_calcul[[#This Row],[agrégat.num]]))</f>
        <v>#NUM!</v>
      </c>
      <c r="I32" s="5" t="e">
        <f ca="1">IF(Tableau_calcul[[#This Row],[agrégat.période.début]]="début",Tableau_calcul[[#This Row],[Date]],"")</f>
        <v>#NUM!</v>
      </c>
      <c r="J32" s="5" t="e">
        <f>IF(Tableau_calcul[[#This Row],[Traitement]]="","",IF(Tableau_calcul[[#This Row],[agrégat.num.période.fin]]=H31,"",VLOOKUP(CONCATENATE("fin",Tableau_calcul[[#This Row],[agrégat.num]]),Tableau_calcul[[agrégat.num.période.fin]:[Date]],4,FALSE)))</f>
        <v>#NUM!</v>
      </c>
      <c r="K32" s="5">
        <f>IF(AND(OR(MOD(YEAR(K31),400)=0,AND(MOD(YEAR(K31),4)=0,MOD(YEAR(K31),100)&lt;&gt;0)),MONTH(K31)=2,DAY(K31)=28),K31+1,
IF(AND(MONTH(K31)=2,DAY(K31)=28,COUNTIF($K$2:K31,DATE(YEAR(K31)-1,2,28))+COUNTIF($K$2:K31,DATE(YEAR(K31),2,28))&lt;2),DATE(YEAR(K31),2,28),IF(ROW()=2,Date_survenance,K31+1)))</f>
        <v>30</v>
      </c>
      <c r="L3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" s="24" t="e">
        <f>IF(Tableau_calcul[[#This Row],[Date]]=K31,"",IF(AND(K32=DATE(YEAR(A32)+1,MONTH(A32),DAY(A32)),Tableau_absentéisme_décomposé[[#This Row],[Traitement]]="Plein traitement"),"anniv PT",IF(COUNTIF($P$2:P31,"Plein traitement")+COUNTIF(B32:$B$367,"Plein traitement")&lt;droits_PT,droits_PT-COUNTIF($P$2:P31,"Plein traitement")-COUNTIF(B32:$B$367,"Plein traitement"),0)))</f>
        <v>#NUM!</v>
      </c>
      <c r="N32" s="1" t="e">
        <f>droits_DT</f>
        <v>#NUM!</v>
      </c>
      <c r="O32" s="1" t="e">
        <f>IF(Tableau_calcul[[#This Row],[Date]]=K31,"",IF(AND(K32=DATE(YEAR(A32)+1,MONTH(A32),DAY(A32)),Tableau_absentéisme_décomposé[[#This Row],[Traitement]]="Demi traitement"),"anniv DT",IF(COUNTIF($P$2:P31,"Demi traitement")+IF(AND($A$60=$A$61,$B$60=$B$61,$B$60="Demi traitement"),COUNTIF(B32:$B$367,"Demi traitement")-1,COUNTIF(B32:$B$367,"Demi traitement"))&lt;droits_DT,droits_DT-COUNTIF($P$2:P31,"Demi traitement")-IF(AND($A$60=$A$61,$B$60=$B$61,$B$60="Demi traitement"),COUNTIF(B32:$B$367,"Demi traitement")-1,COUNTIF(B32:$B$367,"Demi traitement")),0)))</f>
        <v>#NUM!</v>
      </c>
      <c r="P32" s="1" t="e">
        <f>IF(M32="","",IF(OR(M32="anniv PT",M32&gt;0),"Plein traitement",IF(OR(LEFT(Statut_agent,1)="A",LEFT(Statut_agent,1)="B",LEFT(Statut_agent,1)="C"),"Demi Traitement",IF(OR(O32="anniv DT",O32&gt;0),"Demi traitement","Sans traitement"))))</f>
        <v>#NUM!</v>
      </c>
    </row>
    <row r="33" spans="1:16" x14ac:dyDescent="0.25">
      <c r="A33" s="28">
        <f>IF(AND(OR(MOD(YEAR(Tableau_calcul[[#This Row],[Date]])-1,400)=0,AND(MOD(YEAR(Tableau_calcul[[#This Row],[Date]])-1,4)=0,MOD(YEAR(Tableau_calcul[[#This Row],[Date]])-1,100)&lt;&gt;0)),MONTH(A32)=2,DAY(A32)=28,COUNTIF($A$2:A32,DATE(YEAR(A32),2,28))&lt;2),DATE(YEAR(Tableau_calcul[[#This Row],[Date]])-1,2,29),IF(AND(DAY(A32)=28,MONTH(A32)=2,COUNTIF($A$2:A32,DATE(YEAR(A32)-1,2,28))+COUNTIF($A$2:A32,DATE(YEAR(A32),2,28))&lt;2),DATE(YEAR(Tableau_calcul[[#This Row],[Date]])-1,2,28),DATE(YEAR(Tableau_calcul[[#This Row],[Date]])-1,MONTH(Tableau_calcul[[#This Row],[Date]]),DAY(Tableau_calcul[[#This Row],[Date]]))))</f>
        <v>693628</v>
      </c>
      <c r="B33" s="1" t="str">
        <f>IF(Tableau_absentéisme_décomposé[[#This Row],[Date]]=A32,"",IFERROR(INDEX(Tableau_absentéisme[],IF(AND(Tableau_absentéisme_décomposé[[#This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" s="1" t="e">
        <f ca="1">IF(Tableau_calcul[[#This Row],[Traitement]]="","",IF(Tableau_calcul[[#This Row],[Traitement]]&lt;&gt;IF(K31=K32,OFFSET(Tableau_calcul[[#This Row],[Traitement]],2,0),OFFSET(Tableau_calcul[[#This Row],[Traitement]],-1,0)),"début","continue"))</f>
        <v>#NUM!</v>
      </c>
      <c r="E33" s="1" t="e">
        <f ca="1">IF(Tableau_calcul[[#This Row],[Traitement]]="","",IF(Tableau_calcul[[#This Row],[Traitement]]&lt;&gt;IF(Tableau_calcul[[#This Row],[Date]]=K34,OFFSET(Tableau_calcul[[#This Row],[Traitement]],2,0),OFFSET(Tableau_calcul[[#This Row],[Traitement]],1,0)),"fin","continue"))</f>
        <v>#NUM!</v>
      </c>
      <c r="F33" s="1">
        <f ca="1">COUNTIF($D$2:D33,"début")</f>
        <v>0</v>
      </c>
      <c r="G33" s="1" t="e">
        <f>IF(Tableau_calcul[[#This Row],[Traitement]]="","",CONCATENATE(Tableau_calcul[[#This Row],[agrégat.période.début]],Tableau_calcul[[#This Row],[agrégat.num]]))</f>
        <v>#NUM!</v>
      </c>
      <c r="H33" s="1" t="e">
        <f>IF(Tableau_calcul[[#This Row],[Traitement]]="","",CONCATENATE(IF(Tableau_calcul[[#This Row],[agrégat.période.fin]]="fin","fin","continue"),Tableau_calcul[[#This Row],[agrégat.num]]))</f>
        <v>#NUM!</v>
      </c>
      <c r="I33" s="5" t="e">
        <f ca="1">IF(Tableau_calcul[[#This Row],[agrégat.période.début]]="début",Tableau_calcul[[#This Row],[Date]],"")</f>
        <v>#NUM!</v>
      </c>
      <c r="J33" s="5" t="e">
        <f>IF(Tableau_calcul[[#This Row],[Traitement]]="","",IF(Tableau_calcul[[#This Row],[agrégat.num.période.fin]]=H32,"",VLOOKUP(CONCATENATE("fin",Tableau_calcul[[#This Row],[agrégat.num]]),Tableau_calcul[[agrégat.num.période.fin]:[Date]],4,FALSE)))</f>
        <v>#NUM!</v>
      </c>
      <c r="K33" s="5">
        <f>IF(AND(OR(MOD(YEAR(K32),400)=0,AND(MOD(YEAR(K32),4)=0,MOD(YEAR(K32),100)&lt;&gt;0)),MONTH(K32)=2,DAY(K32)=28),K32+1,
IF(AND(MONTH(K32)=2,DAY(K32)=28,COUNTIF($K$2:K32,DATE(YEAR(K32)-1,2,28))+COUNTIF($K$2:K32,DATE(YEAR(K32),2,28))&lt;2),DATE(YEAR(K32),2,28),IF(ROW()=2,Date_survenance,K32+1)))</f>
        <v>31</v>
      </c>
      <c r="L3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" s="24" t="e">
        <f>IF(Tableau_calcul[[#This Row],[Date]]=K32,"",IF(AND(K33=DATE(YEAR(A33)+1,MONTH(A33),DAY(A33)),Tableau_absentéisme_décomposé[[#This Row],[Traitement]]="Plein traitement"),"anniv PT",IF(COUNTIF($P$2:P32,"Plein traitement")+COUNTIF(B33:$B$367,"Plein traitement")&lt;droits_PT,droits_PT-COUNTIF($P$2:P32,"Plein traitement")-COUNTIF(B33:$B$367,"Plein traitement"),0)))</f>
        <v>#NUM!</v>
      </c>
      <c r="N33" s="1" t="e">
        <f>droits_DT</f>
        <v>#NUM!</v>
      </c>
      <c r="O33" s="1" t="e">
        <f>IF(Tableau_calcul[[#This Row],[Date]]=K32,"",IF(AND(K33=DATE(YEAR(A33)+1,MONTH(A33),DAY(A33)),Tableau_absentéisme_décomposé[[#This Row],[Traitement]]="Demi traitement"),"anniv DT",IF(COUNTIF($P$2:P32,"Demi traitement")+IF(AND($A$60=$A$61,$B$60=$B$61,$B$60="Demi traitement"),COUNTIF(B33:$B$367,"Demi traitement")-1,COUNTIF(B33:$B$367,"Demi traitement"))&lt;droits_DT,droits_DT-COUNTIF($P$2:P32,"Demi traitement")-IF(AND($A$60=$A$61,$B$60=$B$61,$B$60="Demi traitement"),COUNTIF(B33:$B$367,"Demi traitement")-1,COUNTIF(B33:$B$367,"Demi traitement")),0)))</f>
        <v>#NUM!</v>
      </c>
      <c r="P33" s="1" t="e">
        <f>IF(M33="","",IF(OR(M33="anniv PT",M33&gt;0),"Plein traitement",IF(OR(LEFT(Statut_agent,1)="A",LEFT(Statut_agent,1)="B",LEFT(Statut_agent,1)="C"),"Demi Traitement",IF(OR(O33="anniv DT",O33&gt;0),"Demi traitement","Sans traitement"))))</f>
        <v>#NUM!</v>
      </c>
    </row>
    <row r="34" spans="1:16" x14ac:dyDescent="0.25">
      <c r="A34" s="28">
        <f>IF(AND(OR(MOD(YEAR(Tableau_calcul[[#This Row],[Date]])-1,400)=0,AND(MOD(YEAR(Tableau_calcul[[#This Row],[Date]])-1,4)=0,MOD(YEAR(Tableau_calcul[[#This Row],[Date]])-1,100)&lt;&gt;0)),MONTH(A33)=2,DAY(A33)=28,COUNTIF($A$2:A33,DATE(YEAR(A33),2,28))&lt;2),DATE(YEAR(Tableau_calcul[[#This Row],[Date]])-1,2,29),IF(AND(DAY(A33)=28,MONTH(A33)=2,COUNTIF($A$2:A33,DATE(YEAR(A33)-1,2,28))+COUNTIF($A$2:A33,DATE(YEAR(A33),2,28))&lt;2),DATE(YEAR(Tableau_calcul[[#This Row],[Date]])-1,2,28),DATE(YEAR(Tableau_calcul[[#This Row],[Date]])-1,MONTH(Tableau_calcul[[#This Row],[Date]]),DAY(Tableau_calcul[[#This Row],[Date]]))))</f>
        <v>693629</v>
      </c>
      <c r="B34" s="1" t="str">
        <f>IF(Tableau_absentéisme_décomposé[[#This Row],[Date]]=A33,"",IFERROR(INDEX(Tableau_absentéisme[],IF(AND(Tableau_absentéisme_décomposé[[#This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" s="1" t="e">
        <f ca="1">IF(Tableau_calcul[[#This Row],[Traitement]]="","",IF(Tableau_calcul[[#This Row],[Traitement]]&lt;&gt;IF(K32=K33,OFFSET(Tableau_calcul[[#This Row],[Traitement]],2,0),OFFSET(Tableau_calcul[[#This Row],[Traitement]],-1,0)),"début","continue"))</f>
        <v>#NUM!</v>
      </c>
      <c r="E34" s="1" t="e">
        <f ca="1">IF(Tableau_calcul[[#This Row],[Traitement]]="","",IF(Tableau_calcul[[#This Row],[Traitement]]&lt;&gt;IF(Tableau_calcul[[#This Row],[Date]]=K35,OFFSET(Tableau_calcul[[#This Row],[Traitement]],2,0),OFFSET(Tableau_calcul[[#This Row],[Traitement]],1,0)),"fin","continue"))</f>
        <v>#NUM!</v>
      </c>
      <c r="F34" s="1">
        <f ca="1">COUNTIF($D$2:D34,"début")</f>
        <v>0</v>
      </c>
      <c r="G34" s="1" t="e">
        <f>IF(Tableau_calcul[[#This Row],[Traitement]]="","",CONCATENATE(Tableau_calcul[[#This Row],[agrégat.période.début]],Tableau_calcul[[#This Row],[agrégat.num]]))</f>
        <v>#NUM!</v>
      </c>
      <c r="H34" s="1" t="e">
        <f>IF(Tableau_calcul[[#This Row],[Traitement]]="","",CONCATENATE(IF(Tableau_calcul[[#This Row],[agrégat.période.fin]]="fin","fin","continue"),Tableau_calcul[[#This Row],[agrégat.num]]))</f>
        <v>#NUM!</v>
      </c>
      <c r="I34" s="5" t="e">
        <f ca="1">IF(Tableau_calcul[[#This Row],[agrégat.période.début]]="début",Tableau_calcul[[#This Row],[Date]],"")</f>
        <v>#NUM!</v>
      </c>
      <c r="J34" s="5" t="e">
        <f>IF(Tableau_calcul[[#This Row],[Traitement]]="","",IF(Tableau_calcul[[#This Row],[agrégat.num.période.fin]]=H33,"",VLOOKUP(CONCATENATE("fin",Tableau_calcul[[#This Row],[agrégat.num]]),Tableau_calcul[[agrégat.num.période.fin]:[Date]],4,FALSE)))</f>
        <v>#NUM!</v>
      </c>
      <c r="K34" s="5">
        <f>IF(AND(OR(MOD(YEAR(K33),400)=0,AND(MOD(YEAR(K33),4)=0,MOD(YEAR(K33),100)&lt;&gt;0)),MONTH(K33)=2,DAY(K33)=28),K33+1,
IF(AND(MONTH(K33)=2,DAY(K33)=28,COUNTIF($K$2:K33,DATE(YEAR(K33)-1,2,28))+COUNTIF($K$2:K33,DATE(YEAR(K33),2,28))&lt;2),DATE(YEAR(K33),2,28),IF(ROW()=2,Date_survenance,K33+1)))</f>
        <v>32</v>
      </c>
      <c r="L3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" s="24" t="e">
        <f>IF(Tableau_calcul[[#This Row],[Date]]=K33,"",IF(AND(K34=DATE(YEAR(A34)+1,MONTH(A34),DAY(A34)),Tableau_absentéisme_décomposé[[#This Row],[Traitement]]="Plein traitement"),"anniv PT",IF(COUNTIF($P$2:P33,"Plein traitement")+COUNTIF(B34:$B$367,"Plein traitement")&lt;droits_PT,droits_PT-COUNTIF($P$2:P33,"Plein traitement")-COUNTIF(B34:$B$367,"Plein traitement"),0)))</f>
        <v>#NUM!</v>
      </c>
      <c r="N34" s="1" t="e">
        <f>droits_DT</f>
        <v>#NUM!</v>
      </c>
      <c r="O34" s="1" t="e">
        <f>IF(Tableau_calcul[[#This Row],[Date]]=K33,"",IF(AND(K34=DATE(YEAR(A34)+1,MONTH(A34),DAY(A34)),Tableau_absentéisme_décomposé[[#This Row],[Traitement]]="Demi traitement"),"anniv DT",IF(COUNTIF($P$2:P33,"Demi traitement")+IF(AND($A$60=$A$61,$B$60=$B$61,$B$60="Demi traitement"),COUNTIF(B34:$B$367,"Demi traitement")-1,COUNTIF(B34:$B$367,"Demi traitement"))&lt;droits_DT,droits_DT-COUNTIF($P$2:P33,"Demi traitement")-IF(AND($A$60=$A$61,$B$60=$B$61,$B$60="Demi traitement"),COUNTIF(B34:$B$367,"Demi traitement")-1,COUNTIF(B34:$B$367,"Demi traitement")),0)))</f>
        <v>#NUM!</v>
      </c>
      <c r="P34" s="1" t="e">
        <f>IF(M34="","",IF(OR(M34="anniv PT",M34&gt;0),"Plein traitement",IF(OR(LEFT(Statut_agent,1)="A",LEFT(Statut_agent,1)="B",LEFT(Statut_agent,1)="C"),"Demi Traitement",IF(OR(O34="anniv DT",O34&gt;0),"Demi traitement","Sans traitement"))))</f>
        <v>#NUM!</v>
      </c>
    </row>
    <row r="35" spans="1:16" x14ac:dyDescent="0.25">
      <c r="A35" s="28">
        <f>IF(AND(OR(MOD(YEAR(Tableau_calcul[[#This Row],[Date]])-1,400)=0,AND(MOD(YEAR(Tableau_calcul[[#This Row],[Date]])-1,4)=0,MOD(YEAR(Tableau_calcul[[#This Row],[Date]])-1,100)&lt;&gt;0)),MONTH(A34)=2,DAY(A34)=28,COUNTIF($A$2:A34,DATE(YEAR(A34),2,28))&lt;2),DATE(YEAR(Tableau_calcul[[#This Row],[Date]])-1,2,29),IF(AND(DAY(A34)=28,MONTH(A34)=2,COUNTIF($A$2:A34,DATE(YEAR(A34)-1,2,28))+COUNTIF($A$2:A34,DATE(YEAR(A34),2,28))&lt;2),DATE(YEAR(Tableau_calcul[[#This Row],[Date]])-1,2,28),DATE(YEAR(Tableau_calcul[[#This Row],[Date]])-1,MONTH(Tableau_calcul[[#This Row],[Date]]),DAY(Tableau_calcul[[#This Row],[Date]]))))</f>
        <v>693630</v>
      </c>
      <c r="B35" s="1" t="str">
        <f>IF(Tableau_absentéisme_décomposé[[#This Row],[Date]]=A34,"",IFERROR(INDEX(Tableau_absentéisme[],IF(AND(Tableau_absentéisme_décomposé[[#This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" s="1" t="e">
        <f ca="1">IF(Tableau_calcul[[#This Row],[Traitement]]="","",IF(Tableau_calcul[[#This Row],[Traitement]]&lt;&gt;IF(K33=K34,OFFSET(Tableau_calcul[[#This Row],[Traitement]],2,0),OFFSET(Tableau_calcul[[#This Row],[Traitement]],-1,0)),"début","continue"))</f>
        <v>#NUM!</v>
      </c>
      <c r="E35" s="1" t="e">
        <f ca="1">IF(Tableau_calcul[[#This Row],[Traitement]]="","",IF(Tableau_calcul[[#This Row],[Traitement]]&lt;&gt;IF(Tableau_calcul[[#This Row],[Date]]=K36,OFFSET(Tableau_calcul[[#This Row],[Traitement]],2,0),OFFSET(Tableau_calcul[[#This Row],[Traitement]],1,0)),"fin","continue"))</f>
        <v>#NUM!</v>
      </c>
      <c r="F35" s="1">
        <f ca="1">COUNTIF($D$2:D35,"début")</f>
        <v>0</v>
      </c>
      <c r="G35" s="1" t="e">
        <f>IF(Tableau_calcul[[#This Row],[Traitement]]="","",CONCATENATE(Tableau_calcul[[#This Row],[agrégat.période.début]],Tableau_calcul[[#This Row],[agrégat.num]]))</f>
        <v>#NUM!</v>
      </c>
      <c r="H35" s="1" t="e">
        <f>IF(Tableau_calcul[[#This Row],[Traitement]]="","",CONCATENATE(IF(Tableau_calcul[[#This Row],[agrégat.période.fin]]="fin","fin","continue"),Tableau_calcul[[#This Row],[agrégat.num]]))</f>
        <v>#NUM!</v>
      </c>
      <c r="I35" s="5" t="e">
        <f ca="1">IF(Tableau_calcul[[#This Row],[agrégat.période.début]]="début",Tableau_calcul[[#This Row],[Date]],"")</f>
        <v>#NUM!</v>
      </c>
      <c r="J35" s="5" t="e">
        <f>IF(Tableau_calcul[[#This Row],[Traitement]]="","",IF(Tableau_calcul[[#This Row],[agrégat.num.période.fin]]=H34,"",VLOOKUP(CONCATENATE("fin",Tableau_calcul[[#This Row],[agrégat.num]]),Tableau_calcul[[agrégat.num.période.fin]:[Date]],4,FALSE)))</f>
        <v>#NUM!</v>
      </c>
      <c r="K35" s="5">
        <f>IF(AND(OR(MOD(YEAR(K34),400)=0,AND(MOD(YEAR(K34),4)=0,MOD(YEAR(K34),100)&lt;&gt;0)),MONTH(K34)=2,DAY(K34)=28),K34+1,
IF(AND(MONTH(K34)=2,DAY(K34)=28,COUNTIF($K$2:K34,DATE(YEAR(K34)-1,2,28))+COUNTIF($K$2:K34,DATE(YEAR(K34),2,28))&lt;2),DATE(YEAR(K34),2,28),IF(ROW()=2,Date_survenance,K34+1)))</f>
        <v>33</v>
      </c>
      <c r="L3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" s="24" t="e">
        <f>IF(Tableau_calcul[[#This Row],[Date]]=K34,"",IF(AND(K35=DATE(YEAR(A35)+1,MONTH(A35),DAY(A35)),Tableau_absentéisme_décomposé[[#This Row],[Traitement]]="Plein traitement"),"anniv PT",IF(COUNTIF($P$2:P34,"Plein traitement")+COUNTIF(B35:$B$367,"Plein traitement")&lt;droits_PT,droits_PT-COUNTIF($P$2:P34,"Plein traitement")-COUNTIF(B35:$B$367,"Plein traitement"),0)))</f>
        <v>#NUM!</v>
      </c>
      <c r="N35" s="1" t="e">
        <f>droits_DT</f>
        <v>#NUM!</v>
      </c>
      <c r="O35" s="1" t="e">
        <f>IF(Tableau_calcul[[#This Row],[Date]]=K34,"",IF(AND(K35=DATE(YEAR(A35)+1,MONTH(A35),DAY(A35)),Tableau_absentéisme_décomposé[[#This Row],[Traitement]]="Demi traitement"),"anniv DT",IF(COUNTIF($P$2:P34,"Demi traitement")+IF(AND($A$60=$A$61,$B$60=$B$61,$B$60="Demi traitement"),COUNTIF(B35:$B$367,"Demi traitement")-1,COUNTIF(B35:$B$367,"Demi traitement"))&lt;droits_DT,droits_DT-COUNTIF($P$2:P34,"Demi traitement")-IF(AND($A$60=$A$61,$B$60=$B$61,$B$60="Demi traitement"),COUNTIF(B35:$B$367,"Demi traitement")-1,COUNTIF(B35:$B$367,"Demi traitement")),0)))</f>
        <v>#NUM!</v>
      </c>
      <c r="P35" s="1" t="e">
        <f>IF(M35="","",IF(OR(M35="anniv PT",M35&gt;0),"Plein traitement",IF(OR(LEFT(Statut_agent,1)="A",LEFT(Statut_agent,1)="B",LEFT(Statut_agent,1)="C"),"Demi Traitement",IF(OR(O35="anniv DT",O35&gt;0),"Demi traitement","Sans traitement"))))</f>
        <v>#NUM!</v>
      </c>
    </row>
    <row r="36" spans="1:16" x14ac:dyDescent="0.25">
      <c r="A36" s="28">
        <f>IF(AND(OR(MOD(YEAR(Tableau_calcul[[#This Row],[Date]])-1,400)=0,AND(MOD(YEAR(Tableau_calcul[[#This Row],[Date]])-1,4)=0,MOD(YEAR(Tableau_calcul[[#This Row],[Date]])-1,100)&lt;&gt;0)),MONTH(A35)=2,DAY(A35)=28,COUNTIF($A$2:A35,DATE(YEAR(A35),2,28))&lt;2),DATE(YEAR(Tableau_calcul[[#This Row],[Date]])-1,2,29),IF(AND(DAY(A35)=28,MONTH(A35)=2,COUNTIF($A$2:A35,DATE(YEAR(A35)-1,2,28))+COUNTIF($A$2:A35,DATE(YEAR(A35),2,28))&lt;2),DATE(YEAR(Tableau_calcul[[#This Row],[Date]])-1,2,28),DATE(YEAR(Tableau_calcul[[#This Row],[Date]])-1,MONTH(Tableau_calcul[[#This Row],[Date]]),DAY(Tableau_calcul[[#This Row],[Date]]))))</f>
        <v>693631</v>
      </c>
      <c r="B36" s="1" t="str">
        <f>IF(Tableau_absentéisme_décomposé[[#This Row],[Date]]=A35,"",IFERROR(INDEX(Tableau_absentéisme[],IF(AND(Tableau_absentéisme_décomposé[[#This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" s="1" t="e">
        <f ca="1">IF(Tableau_calcul[[#This Row],[Traitement]]="","",IF(Tableau_calcul[[#This Row],[Traitement]]&lt;&gt;IF(K34=K35,OFFSET(Tableau_calcul[[#This Row],[Traitement]],2,0),OFFSET(Tableau_calcul[[#This Row],[Traitement]],-1,0)),"début","continue"))</f>
        <v>#NUM!</v>
      </c>
      <c r="E36" s="1" t="e">
        <f ca="1">IF(Tableau_calcul[[#This Row],[Traitement]]="","",IF(Tableau_calcul[[#This Row],[Traitement]]&lt;&gt;IF(Tableau_calcul[[#This Row],[Date]]=K37,OFFSET(Tableau_calcul[[#This Row],[Traitement]],2,0),OFFSET(Tableau_calcul[[#This Row],[Traitement]],1,0)),"fin","continue"))</f>
        <v>#NUM!</v>
      </c>
      <c r="F36" s="1">
        <f ca="1">COUNTIF($D$2:D36,"début")</f>
        <v>0</v>
      </c>
      <c r="G36" s="1" t="e">
        <f>IF(Tableau_calcul[[#This Row],[Traitement]]="","",CONCATENATE(Tableau_calcul[[#This Row],[agrégat.période.début]],Tableau_calcul[[#This Row],[agrégat.num]]))</f>
        <v>#NUM!</v>
      </c>
      <c r="H36" s="1" t="e">
        <f>IF(Tableau_calcul[[#This Row],[Traitement]]="","",CONCATENATE(IF(Tableau_calcul[[#This Row],[agrégat.période.fin]]="fin","fin","continue"),Tableau_calcul[[#This Row],[agrégat.num]]))</f>
        <v>#NUM!</v>
      </c>
      <c r="I36" s="5" t="e">
        <f ca="1">IF(Tableau_calcul[[#This Row],[agrégat.période.début]]="début",Tableau_calcul[[#This Row],[Date]],"")</f>
        <v>#NUM!</v>
      </c>
      <c r="J36" s="5" t="e">
        <f>IF(Tableau_calcul[[#This Row],[Traitement]]="","",IF(Tableau_calcul[[#This Row],[agrégat.num.période.fin]]=H35,"",VLOOKUP(CONCATENATE("fin",Tableau_calcul[[#This Row],[agrégat.num]]),Tableau_calcul[[agrégat.num.période.fin]:[Date]],4,FALSE)))</f>
        <v>#NUM!</v>
      </c>
      <c r="K36" s="5">
        <f>IF(AND(OR(MOD(YEAR(K35),400)=0,AND(MOD(YEAR(K35),4)=0,MOD(YEAR(K35),100)&lt;&gt;0)),MONTH(K35)=2,DAY(K35)=28),K35+1,
IF(AND(MONTH(K35)=2,DAY(K35)=28,COUNTIF($K$2:K35,DATE(YEAR(K35)-1,2,28))+COUNTIF($K$2:K35,DATE(YEAR(K35),2,28))&lt;2),DATE(YEAR(K35),2,28),IF(ROW()=2,Date_survenance,K35+1)))</f>
        <v>34</v>
      </c>
      <c r="L3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" s="24" t="e">
        <f>IF(Tableau_calcul[[#This Row],[Date]]=K35,"",IF(AND(K36=DATE(YEAR(A36)+1,MONTH(A36),DAY(A36)),Tableau_absentéisme_décomposé[[#This Row],[Traitement]]="Plein traitement"),"anniv PT",IF(COUNTIF($P$2:P35,"Plein traitement")+COUNTIF(B36:$B$367,"Plein traitement")&lt;droits_PT,droits_PT-COUNTIF($P$2:P35,"Plein traitement")-COUNTIF(B36:$B$367,"Plein traitement"),0)))</f>
        <v>#NUM!</v>
      </c>
      <c r="N36" s="1" t="e">
        <f>droits_DT</f>
        <v>#NUM!</v>
      </c>
      <c r="O36" s="1" t="e">
        <f>IF(Tableau_calcul[[#This Row],[Date]]=K35,"",IF(AND(K36=DATE(YEAR(A36)+1,MONTH(A36),DAY(A36)),Tableau_absentéisme_décomposé[[#This Row],[Traitement]]="Demi traitement"),"anniv DT",IF(COUNTIF($P$2:P35,"Demi traitement")+IF(AND($A$60=$A$61,$B$60=$B$61,$B$60="Demi traitement"),COUNTIF(B36:$B$367,"Demi traitement")-1,COUNTIF(B36:$B$367,"Demi traitement"))&lt;droits_DT,droits_DT-COUNTIF($P$2:P35,"Demi traitement")-IF(AND($A$60=$A$61,$B$60=$B$61,$B$60="Demi traitement"),COUNTIF(B36:$B$367,"Demi traitement")-1,COUNTIF(B36:$B$367,"Demi traitement")),0)))</f>
        <v>#NUM!</v>
      </c>
      <c r="P36" s="1" t="e">
        <f>IF(M36="","",IF(OR(M36="anniv PT",M36&gt;0),"Plein traitement",IF(OR(LEFT(Statut_agent,1)="A",LEFT(Statut_agent,1)="B",LEFT(Statut_agent,1)="C"),"Demi Traitement",IF(OR(O36="anniv DT",O36&gt;0),"Demi traitement","Sans traitement"))))</f>
        <v>#NUM!</v>
      </c>
    </row>
    <row r="37" spans="1:16" x14ac:dyDescent="0.25">
      <c r="A37" s="28">
        <f>IF(AND(OR(MOD(YEAR(Tableau_calcul[[#This Row],[Date]])-1,400)=0,AND(MOD(YEAR(Tableau_calcul[[#This Row],[Date]])-1,4)=0,MOD(YEAR(Tableau_calcul[[#This Row],[Date]])-1,100)&lt;&gt;0)),MONTH(A36)=2,DAY(A36)=28,COUNTIF($A$2:A36,DATE(YEAR(A36),2,28))&lt;2),DATE(YEAR(Tableau_calcul[[#This Row],[Date]])-1,2,29),IF(AND(DAY(A36)=28,MONTH(A36)=2,COUNTIF($A$2:A36,DATE(YEAR(A36)-1,2,28))+COUNTIF($A$2:A36,DATE(YEAR(A36),2,28))&lt;2),DATE(YEAR(Tableau_calcul[[#This Row],[Date]])-1,2,28),DATE(YEAR(Tableau_calcul[[#This Row],[Date]])-1,MONTH(Tableau_calcul[[#This Row],[Date]]),DAY(Tableau_calcul[[#This Row],[Date]]))))</f>
        <v>693632</v>
      </c>
      <c r="B37" s="1" t="str">
        <f>IF(Tableau_absentéisme_décomposé[[#This Row],[Date]]=A36,"",IFERROR(INDEX(Tableau_absentéisme[],IF(AND(Tableau_absentéisme_décomposé[[#This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7" s="1" t="e">
        <f ca="1">IF(Tableau_calcul[[#This Row],[Traitement]]="","",IF(Tableau_calcul[[#This Row],[Traitement]]&lt;&gt;IF(K35=K36,OFFSET(Tableau_calcul[[#This Row],[Traitement]],2,0),OFFSET(Tableau_calcul[[#This Row],[Traitement]],-1,0)),"début","continue"))</f>
        <v>#NUM!</v>
      </c>
      <c r="E37" s="1" t="e">
        <f ca="1">IF(Tableau_calcul[[#This Row],[Traitement]]="","",IF(Tableau_calcul[[#This Row],[Traitement]]&lt;&gt;IF(Tableau_calcul[[#This Row],[Date]]=K38,OFFSET(Tableau_calcul[[#This Row],[Traitement]],2,0),OFFSET(Tableau_calcul[[#This Row],[Traitement]],1,0)),"fin","continue"))</f>
        <v>#NUM!</v>
      </c>
      <c r="F37" s="1">
        <f ca="1">COUNTIF($D$2:D37,"début")</f>
        <v>0</v>
      </c>
      <c r="G37" s="1" t="e">
        <f>IF(Tableau_calcul[[#This Row],[Traitement]]="","",CONCATENATE(Tableau_calcul[[#This Row],[agrégat.période.début]],Tableau_calcul[[#This Row],[agrégat.num]]))</f>
        <v>#NUM!</v>
      </c>
      <c r="H37" s="1" t="e">
        <f>IF(Tableau_calcul[[#This Row],[Traitement]]="","",CONCATENATE(IF(Tableau_calcul[[#This Row],[agrégat.période.fin]]="fin","fin","continue"),Tableau_calcul[[#This Row],[agrégat.num]]))</f>
        <v>#NUM!</v>
      </c>
      <c r="I37" s="5" t="e">
        <f ca="1">IF(Tableau_calcul[[#This Row],[agrégat.période.début]]="début",Tableau_calcul[[#This Row],[Date]],"")</f>
        <v>#NUM!</v>
      </c>
      <c r="J37" s="5" t="e">
        <f>IF(Tableau_calcul[[#This Row],[Traitement]]="","",IF(Tableau_calcul[[#This Row],[agrégat.num.période.fin]]=H36,"",VLOOKUP(CONCATENATE("fin",Tableau_calcul[[#This Row],[agrégat.num]]),Tableau_calcul[[agrégat.num.période.fin]:[Date]],4,FALSE)))</f>
        <v>#NUM!</v>
      </c>
      <c r="K37" s="5">
        <f>IF(AND(OR(MOD(YEAR(K36),400)=0,AND(MOD(YEAR(K36),4)=0,MOD(YEAR(K36),100)&lt;&gt;0)),MONTH(K36)=2,DAY(K36)=28),K36+1,
IF(AND(MONTH(K36)=2,DAY(K36)=28,COUNTIF($K$2:K36,DATE(YEAR(K36)-1,2,28))+COUNTIF($K$2:K36,DATE(YEAR(K36),2,28))&lt;2),DATE(YEAR(K36),2,28),IF(ROW()=2,Date_survenance,K36+1)))</f>
        <v>35</v>
      </c>
      <c r="L3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7" s="24" t="e">
        <f>IF(Tableau_calcul[[#This Row],[Date]]=K36,"",IF(AND(K37=DATE(YEAR(A37)+1,MONTH(A37),DAY(A37)),Tableau_absentéisme_décomposé[[#This Row],[Traitement]]="Plein traitement"),"anniv PT",IF(COUNTIF($P$2:P36,"Plein traitement")+COUNTIF(B37:$B$367,"Plein traitement")&lt;droits_PT,droits_PT-COUNTIF($P$2:P36,"Plein traitement")-COUNTIF(B37:$B$367,"Plein traitement"),0)))</f>
        <v>#NUM!</v>
      </c>
      <c r="N37" s="1" t="e">
        <f>droits_DT</f>
        <v>#NUM!</v>
      </c>
      <c r="O37" s="1" t="e">
        <f>IF(Tableau_calcul[[#This Row],[Date]]=K36,"",IF(AND(K37=DATE(YEAR(A37)+1,MONTH(A37),DAY(A37)),Tableau_absentéisme_décomposé[[#This Row],[Traitement]]="Demi traitement"),"anniv DT",IF(COUNTIF($P$2:P36,"Demi traitement")+IF(AND($A$60=$A$61,$B$60=$B$61,$B$60="Demi traitement"),COUNTIF(B37:$B$367,"Demi traitement")-1,COUNTIF(B37:$B$367,"Demi traitement"))&lt;droits_DT,droits_DT-COUNTIF($P$2:P36,"Demi traitement")-IF(AND($A$60=$A$61,$B$60=$B$61,$B$60="Demi traitement"),COUNTIF(B37:$B$367,"Demi traitement")-1,COUNTIF(B37:$B$367,"Demi traitement")),0)))</f>
        <v>#NUM!</v>
      </c>
      <c r="P37" s="1" t="e">
        <f>IF(M37="","",IF(OR(M37="anniv PT",M37&gt;0),"Plein traitement",IF(OR(LEFT(Statut_agent,1)="A",LEFT(Statut_agent,1)="B",LEFT(Statut_agent,1)="C"),"Demi Traitement",IF(OR(O37="anniv DT",O37&gt;0),"Demi traitement","Sans traitement"))))</f>
        <v>#NUM!</v>
      </c>
    </row>
    <row r="38" spans="1:16" x14ac:dyDescent="0.25">
      <c r="A38" s="28">
        <f>IF(AND(OR(MOD(YEAR(Tableau_calcul[[#This Row],[Date]])-1,400)=0,AND(MOD(YEAR(Tableau_calcul[[#This Row],[Date]])-1,4)=0,MOD(YEAR(Tableau_calcul[[#This Row],[Date]])-1,100)&lt;&gt;0)),MONTH(A37)=2,DAY(A37)=28,COUNTIF($A$2:A37,DATE(YEAR(A37),2,28))&lt;2),DATE(YEAR(Tableau_calcul[[#This Row],[Date]])-1,2,29),IF(AND(DAY(A37)=28,MONTH(A37)=2,COUNTIF($A$2:A37,DATE(YEAR(A37)-1,2,28))+COUNTIF($A$2:A37,DATE(YEAR(A37),2,28))&lt;2),DATE(YEAR(Tableau_calcul[[#This Row],[Date]])-1,2,28),DATE(YEAR(Tableau_calcul[[#This Row],[Date]])-1,MONTH(Tableau_calcul[[#This Row],[Date]]),DAY(Tableau_calcul[[#This Row],[Date]]))))</f>
        <v>693633</v>
      </c>
      <c r="B38" s="1" t="str">
        <f>IF(Tableau_absentéisme_décomposé[[#This Row],[Date]]=A37,"",IFERROR(INDEX(Tableau_absentéisme[],IF(AND(Tableau_absentéisme_décomposé[[#This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8" s="1" t="e">
        <f ca="1">IF(Tableau_calcul[[#This Row],[Traitement]]="","",IF(Tableau_calcul[[#This Row],[Traitement]]&lt;&gt;IF(K36=K37,OFFSET(Tableau_calcul[[#This Row],[Traitement]],2,0),OFFSET(Tableau_calcul[[#This Row],[Traitement]],-1,0)),"début","continue"))</f>
        <v>#NUM!</v>
      </c>
      <c r="E38" s="1" t="e">
        <f ca="1">IF(Tableau_calcul[[#This Row],[Traitement]]="","",IF(Tableau_calcul[[#This Row],[Traitement]]&lt;&gt;IF(Tableau_calcul[[#This Row],[Date]]=K39,OFFSET(Tableau_calcul[[#This Row],[Traitement]],2,0),OFFSET(Tableau_calcul[[#This Row],[Traitement]],1,0)),"fin","continue"))</f>
        <v>#NUM!</v>
      </c>
      <c r="F38" s="1">
        <f ca="1">COUNTIF($D$2:D38,"début")</f>
        <v>0</v>
      </c>
      <c r="G38" s="1" t="e">
        <f>IF(Tableau_calcul[[#This Row],[Traitement]]="","",CONCATENATE(Tableau_calcul[[#This Row],[agrégat.période.début]],Tableau_calcul[[#This Row],[agrégat.num]]))</f>
        <v>#NUM!</v>
      </c>
      <c r="H38" s="1" t="e">
        <f>IF(Tableau_calcul[[#This Row],[Traitement]]="","",CONCATENATE(IF(Tableau_calcul[[#This Row],[agrégat.période.fin]]="fin","fin","continue"),Tableau_calcul[[#This Row],[agrégat.num]]))</f>
        <v>#NUM!</v>
      </c>
      <c r="I38" s="5" t="e">
        <f ca="1">IF(Tableau_calcul[[#This Row],[agrégat.période.début]]="début",Tableau_calcul[[#This Row],[Date]],"")</f>
        <v>#NUM!</v>
      </c>
      <c r="J38" s="5" t="e">
        <f>IF(Tableau_calcul[[#This Row],[Traitement]]="","",IF(Tableau_calcul[[#This Row],[agrégat.num.période.fin]]=H37,"",VLOOKUP(CONCATENATE("fin",Tableau_calcul[[#This Row],[agrégat.num]]),Tableau_calcul[[agrégat.num.période.fin]:[Date]],4,FALSE)))</f>
        <v>#NUM!</v>
      </c>
      <c r="K38" s="5">
        <f>IF(AND(OR(MOD(YEAR(K37),400)=0,AND(MOD(YEAR(K37),4)=0,MOD(YEAR(K37),100)&lt;&gt;0)),MONTH(K37)=2,DAY(K37)=28),K37+1,
IF(AND(MONTH(K37)=2,DAY(K37)=28,COUNTIF($K$2:K37,DATE(YEAR(K37)-1,2,28))+COUNTIF($K$2:K37,DATE(YEAR(K37),2,28))&lt;2),DATE(YEAR(K37),2,28),IF(ROW()=2,Date_survenance,K37+1)))</f>
        <v>36</v>
      </c>
      <c r="L3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8" s="24" t="e">
        <f>IF(Tableau_calcul[[#This Row],[Date]]=K37,"",IF(AND(K38=DATE(YEAR(A38)+1,MONTH(A38),DAY(A38)),Tableau_absentéisme_décomposé[[#This Row],[Traitement]]="Plein traitement"),"anniv PT",IF(COUNTIF($P$2:P37,"Plein traitement")+COUNTIF(B38:$B$367,"Plein traitement")&lt;droits_PT,droits_PT-COUNTIF($P$2:P37,"Plein traitement")-COUNTIF(B38:$B$367,"Plein traitement"),0)))</f>
        <v>#NUM!</v>
      </c>
      <c r="N38" s="1" t="e">
        <f>droits_DT</f>
        <v>#NUM!</v>
      </c>
      <c r="O38" s="1" t="e">
        <f>IF(Tableau_calcul[[#This Row],[Date]]=K37,"",IF(AND(K38=DATE(YEAR(A38)+1,MONTH(A38),DAY(A38)),Tableau_absentéisme_décomposé[[#This Row],[Traitement]]="Demi traitement"),"anniv DT",IF(COUNTIF($P$2:P37,"Demi traitement")+IF(AND($A$60=$A$61,$B$60=$B$61,$B$60="Demi traitement"),COUNTIF(B38:$B$367,"Demi traitement")-1,COUNTIF(B38:$B$367,"Demi traitement"))&lt;droits_DT,droits_DT-COUNTIF($P$2:P37,"Demi traitement")-IF(AND($A$60=$A$61,$B$60=$B$61,$B$60="Demi traitement"),COUNTIF(B38:$B$367,"Demi traitement")-1,COUNTIF(B38:$B$367,"Demi traitement")),0)))</f>
        <v>#NUM!</v>
      </c>
      <c r="P38" s="1" t="e">
        <f>IF(M38="","",IF(OR(M38="anniv PT",M38&gt;0),"Plein traitement",IF(OR(LEFT(Statut_agent,1)="A",LEFT(Statut_agent,1)="B",LEFT(Statut_agent,1)="C"),"Demi Traitement",IF(OR(O38="anniv DT",O38&gt;0),"Demi traitement","Sans traitement"))))</f>
        <v>#NUM!</v>
      </c>
    </row>
    <row r="39" spans="1:16" x14ac:dyDescent="0.25">
      <c r="A39" s="28">
        <f>IF(AND(OR(MOD(YEAR(Tableau_calcul[[#This Row],[Date]])-1,400)=0,AND(MOD(YEAR(Tableau_calcul[[#This Row],[Date]])-1,4)=0,MOD(YEAR(Tableau_calcul[[#This Row],[Date]])-1,100)&lt;&gt;0)),MONTH(A38)=2,DAY(A38)=28,COUNTIF($A$2:A38,DATE(YEAR(A38),2,28))&lt;2),DATE(YEAR(Tableau_calcul[[#This Row],[Date]])-1,2,29),IF(AND(DAY(A38)=28,MONTH(A38)=2,COUNTIF($A$2:A38,DATE(YEAR(A38)-1,2,28))+COUNTIF($A$2:A38,DATE(YEAR(A38),2,28))&lt;2),DATE(YEAR(Tableau_calcul[[#This Row],[Date]])-1,2,28),DATE(YEAR(Tableau_calcul[[#This Row],[Date]])-1,MONTH(Tableau_calcul[[#This Row],[Date]]),DAY(Tableau_calcul[[#This Row],[Date]]))))</f>
        <v>693634</v>
      </c>
      <c r="B39" s="1" t="str">
        <f>IF(Tableau_absentéisme_décomposé[[#This Row],[Date]]=A38,"",IFERROR(INDEX(Tableau_absentéisme[],IF(AND(Tableau_absentéisme_décomposé[[#This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9" s="1" t="e">
        <f ca="1">IF(Tableau_calcul[[#This Row],[Traitement]]="","",IF(Tableau_calcul[[#This Row],[Traitement]]&lt;&gt;IF(K37=K38,OFFSET(Tableau_calcul[[#This Row],[Traitement]],2,0),OFFSET(Tableau_calcul[[#This Row],[Traitement]],-1,0)),"début","continue"))</f>
        <v>#NUM!</v>
      </c>
      <c r="E39" s="1" t="e">
        <f ca="1">IF(Tableau_calcul[[#This Row],[Traitement]]="","",IF(Tableau_calcul[[#This Row],[Traitement]]&lt;&gt;IF(Tableau_calcul[[#This Row],[Date]]=K40,OFFSET(Tableau_calcul[[#This Row],[Traitement]],2,0),OFFSET(Tableau_calcul[[#This Row],[Traitement]],1,0)),"fin","continue"))</f>
        <v>#NUM!</v>
      </c>
      <c r="F39" s="1">
        <f ca="1">COUNTIF($D$2:D39,"début")</f>
        <v>0</v>
      </c>
      <c r="G39" s="1" t="e">
        <f>IF(Tableau_calcul[[#This Row],[Traitement]]="","",CONCATENATE(Tableau_calcul[[#This Row],[agrégat.période.début]],Tableau_calcul[[#This Row],[agrégat.num]]))</f>
        <v>#NUM!</v>
      </c>
      <c r="H39" s="1" t="e">
        <f>IF(Tableau_calcul[[#This Row],[Traitement]]="","",CONCATENATE(IF(Tableau_calcul[[#This Row],[agrégat.période.fin]]="fin","fin","continue"),Tableau_calcul[[#This Row],[agrégat.num]]))</f>
        <v>#NUM!</v>
      </c>
      <c r="I39" s="5" t="e">
        <f ca="1">IF(Tableau_calcul[[#This Row],[agrégat.période.début]]="début",Tableau_calcul[[#This Row],[Date]],"")</f>
        <v>#NUM!</v>
      </c>
      <c r="J39" s="5" t="e">
        <f>IF(Tableau_calcul[[#This Row],[Traitement]]="","",IF(Tableau_calcul[[#This Row],[agrégat.num.période.fin]]=H38,"",VLOOKUP(CONCATENATE("fin",Tableau_calcul[[#This Row],[agrégat.num]]),Tableau_calcul[[agrégat.num.période.fin]:[Date]],4,FALSE)))</f>
        <v>#NUM!</v>
      </c>
      <c r="K39" s="5">
        <f>IF(AND(OR(MOD(YEAR(K38),400)=0,AND(MOD(YEAR(K38),4)=0,MOD(YEAR(K38),100)&lt;&gt;0)),MONTH(K38)=2,DAY(K38)=28),K38+1,
IF(AND(MONTH(K38)=2,DAY(K38)=28,COUNTIF($K$2:K38,DATE(YEAR(K38)-1,2,28))+COUNTIF($K$2:K38,DATE(YEAR(K38),2,28))&lt;2),DATE(YEAR(K38),2,28),IF(ROW()=2,Date_survenance,K38+1)))</f>
        <v>37</v>
      </c>
      <c r="L3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9" s="24" t="e">
        <f>IF(Tableau_calcul[[#This Row],[Date]]=K38,"",IF(AND(K39=DATE(YEAR(A39)+1,MONTH(A39),DAY(A39)),Tableau_absentéisme_décomposé[[#This Row],[Traitement]]="Plein traitement"),"anniv PT",IF(COUNTIF($P$2:P38,"Plein traitement")+COUNTIF(B39:$B$367,"Plein traitement")&lt;droits_PT,droits_PT-COUNTIF($P$2:P38,"Plein traitement")-COUNTIF(B39:$B$367,"Plein traitement"),0)))</f>
        <v>#NUM!</v>
      </c>
      <c r="N39" s="1" t="e">
        <f>droits_DT</f>
        <v>#NUM!</v>
      </c>
      <c r="O39" s="1" t="e">
        <f>IF(Tableau_calcul[[#This Row],[Date]]=K38,"",IF(AND(K39=DATE(YEAR(A39)+1,MONTH(A39),DAY(A39)),Tableau_absentéisme_décomposé[[#This Row],[Traitement]]="Demi traitement"),"anniv DT",IF(COUNTIF($P$2:P38,"Demi traitement")+IF(AND($A$60=$A$61,$B$60=$B$61,$B$60="Demi traitement"),COUNTIF(B39:$B$367,"Demi traitement")-1,COUNTIF(B39:$B$367,"Demi traitement"))&lt;droits_DT,droits_DT-COUNTIF($P$2:P38,"Demi traitement")-IF(AND($A$60=$A$61,$B$60=$B$61,$B$60="Demi traitement"),COUNTIF(B39:$B$367,"Demi traitement")-1,COUNTIF(B39:$B$367,"Demi traitement")),0)))</f>
        <v>#NUM!</v>
      </c>
      <c r="P39" s="1" t="e">
        <f>IF(M39="","",IF(OR(M39="anniv PT",M39&gt;0),"Plein traitement",IF(OR(LEFT(Statut_agent,1)="A",LEFT(Statut_agent,1)="B",LEFT(Statut_agent,1)="C"),"Demi Traitement",IF(OR(O39="anniv DT",O39&gt;0),"Demi traitement","Sans traitement"))))</f>
        <v>#NUM!</v>
      </c>
    </row>
    <row r="40" spans="1:16" x14ac:dyDescent="0.25">
      <c r="A40" s="28">
        <f>IF(AND(OR(MOD(YEAR(Tableau_calcul[[#This Row],[Date]])-1,400)=0,AND(MOD(YEAR(Tableau_calcul[[#This Row],[Date]])-1,4)=0,MOD(YEAR(Tableau_calcul[[#This Row],[Date]])-1,100)&lt;&gt;0)),MONTH(A39)=2,DAY(A39)=28,COUNTIF($A$2:A39,DATE(YEAR(A39),2,28))&lt;2),DATE(YEAR(Tableau_calcul[[#This Row],[Date]])-1,2,29),IF(AND(DAY(A39)=28,MONTH(A39)=2,COUNTIF($A$2:A39,DATE(YEAR(A39)-1,2,28))+COUNTIF($A$2:A39,DATE(YEAR(A39),2,28))&lt;2),DATE(YEAR(Tableau_calcul[[#This Row],[Date]])-1,2,28),DATE(YEAR(Tableau_calcul[[#This Row],[Date]])-1,MONTH(Tableau_calcul[[#This Row],[Date]]),DAY(Tableau_calcul[[#This Row],[Date]]))))</f>
        <v>693635</v>
      </c>
      <c r="B40" s="1" t="str">
        <f>IF(Tableau_absentéisme_décomposé[[#This Row],[Date]]=A39,"",IFERROR(INDEX(Tableau_absentéisme[],IF(AND(Tableau_absentéisme_décomposé[[#This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0" s="1" t="e">
        <f ca="1">IF(Tableau_calcul[[#This Row],[Traitement]]="","",IF(Tableau_calcul[[#This Row],[Traitement]]&lt;&gt;IF(K38=K39,OFFSET(Tableau_calcul[[#This Row],[Traitement]],2,0),OFFSET(Tableau_calcul[[#This Row],[Traitement]],-1,0)),"début","continue"))</f>
        <v>#NUM!</v>
      </c>
      <c r="E40" s="1" t="e">
        <f ca="1">IF(Tableau_calcul[[#This Row],[Traitement]]="","",IF(Tableau_calcul[[#This Row],[Traitement]]&lt;&gt;IF(Tableau_calcul[[#This Row],[Date]]=K41,OFFSET(Tableau_calcul[[#This Row],[Traitement]],2,0),OFFSET(Tableau_calcul[[#This Row],[Traitement]],1,0)),"fin","continue"))</f>
        <v>#NUM!</v>
      </c>
      <c r="F40" s="1">
        <f ca="1">COUNTIF($D$2:D40,"début")</f>
        <v>0</v>
      </c>
      <c r="G40" s="1" t="e">
        <f>IF(Tableau_calcul[[#This Row],[Traitement]]="","",CONCATENATE(Tableau_calcul[[#This Row],[agrégat.période.début]],Tableau_calcul[[#This Row],[agrégat.num]]))</f>
        <v>#NUM!</v>
      </c>
      <c r="H40" s="1" t="e">
        <f>IF(Tableau_calcul[[#This Row],[Traitement]]="","",CONCATENATE(IF(Tableau_calcul[[#This Row],[agrégat.période.fin]]="fin","fin","continue"),Tableau_calcul[[#This Row],[agrégat.num]]))</f>
        <v>#NUM!</v>
      </c>
      <c r="I40" s="5" t="e">
        <f ca="1">IF(Tableau_calcul[[#This Row],[agrégat.période.début]]="début",Tableau_calcul[[#This Row],[Date]],"")</f>
        <v>#NUM!</v>
      </c>
      <c r="J40" s="5" t="e">
        <f>IF(Tableau_calcul[[#This Row],[Traitement]]="","",IF(Tableau_calcul[[#This Row],[agrégat.num.période.fin]]=H39,"",VLOOKUP(CONCATENATE("fin",Tableau_calcul[[#This Row],[agrégat.num]]),Tableau_calcul[[agrégat.num.période.fin]:[Date]],4,FALSE)))</f>
        <v>#NUM!</v>
      </c>
      <c r="K40" s="5">
        <f>IF(AND(OR(MOD(YEAR(K39),400)=0,AND(MOD(YEAR(K39),4)=0,MOD(YEAR(K39),100)&lt;&gt;0)),MONTH(K39)=2,DAY(K39)=28),K39+1,
IF(AND(MONTH(K39)=2,DAY(K39)=28,COUNTIF($K$2:K39,DATE(YEAR(K39)-1,2,28))+COUNTIF($K$2:K39,DATE(YEAR(K39),2,28))&lt;2),DATE(YEAR(K39),2,28),IF(ROW()=2,Date_survenance,K39+1)))</f>
        <v>38</v>
      </c>
      <c r="L4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0" s="24" t="e">
        <f>IF(Tableau_calcul[[#This Row],[Date]]=K39,"",IF(AND(K40=DATE(YEAR(A40)+1,MONTH(A40),DAY(A40)),Tableau_absentéisme_décomposé[[#This Row],[Traitement]]="Plein traitement"),"anniv PT",IF(COUNTIF($P$2:P39,"Plein traitement")+COUNTIF(B40:$B$367,"Plein traitement")&lt;droits_PT,droits_PT-COUNTIF($P$2:P39,"Plein traitement")-COUNTIF(B40:$B$367,"Plein traitement"),0)))</f>
        <v>#NUM!</v>
      </c>
      <c r="N40" s="1" t="e">
        <f>droits_DT</f>
        <v>#NUM!</v>
      </c>
      <c r="O40" s="1" t="e">
        <f>IF(Tableau_calcul[[#This Row],[Date]]=K39,"",IF(AND(K40=DATE(YEAR(A40)+1,MONTH(A40),DAY(A40)),Tableau_absentéisme_décomposé[[#This Row],[Traitement]]="Demi traitement"),"anniv DT",IF(COUNTIF($P$2:P39,"Demi traitement")+IF(AND($A$60=$A$61,$B$60=$B$61,$B$60="Demi traitement"),COUNTIF(B40:$B$367,"Demi traitement")-1,COUNTIF(B40:$B$367,"Demi traitement"))&lt;droits_DT,droits_DT-COUNTIF($P$2:P39,"Demi traitement")-IF(AND($A$60=$A$61,$B$60=$B$61,$B$60="Demi traitement"),COUNTIF(B40:$B$367,"Demi traitement")-1,COUNTIF(B40:$B$367,"Demi traitement")),0)))</f>
        <v>#NUM!</v>
      </c>
      <c r="P40" s="1" t="e">
        <f>IF(M40="","",IF(OR(M40="anniv PT",M40&gt;0),"Plein traitement",IF(OR(LEFT(Statut_agent,1)="A",LEFT(Statut_agent,1)="B",LEFT(Statut_agent,1)="C"),"Demi Traitement",IF(OR(O40="anniv DT",O40&gt;0),"Demi traitement","Sans traitement"))))</f>
        <v>#NUM!</v>
      </c>
    </row>
    <row r="41" spans="1:16" x14ac:dyDescent="0.25">
      <c r="A41" s="28">
        <f>IF(AND(OR(MOD(YEAR(Tableau_calcul[[#This Row],[Date]])-1,400)=0,AND(MOD(YEAR(Tableau_calcul[[#This Row],[Date]])-1,4)=0,MOD(YEAR(Tableau_calcul[[#This Row],[Date]])-1,100)&lt;&gt;0)),MONTH(A40)=2,DAY(A40)=28,COUNTIF($A$2:A40,DATE(YEAR(A40),2,28))&lt;2),DATE(YEAR(Tableau_calcul[[#This Row],[Date]])-1,2,29),IF(AND(DAY(A40)=28,MONTH(A40)=2,COUNTIF($A$2:A40,DATE(YEAR(A40)-1,2,28))+COUNTIF($A$2:A40,DATE(YEAR(A40),2,28))&lt;2),DATE(YEAR(Tableau_calcul[[#This Row],[Date]])-1,2,28),DATE(YEAR(Tableau_calcul[[#This Row],[Date]])-1,MONTH(Tableau_calcul[[#This Row],[Date]]),DAY(Tableau_calcul[[#This Row],[Date]]))))</f>
        <v>693636</v>
      </c>
      <c r="B41" s="1" t="str">
        <f>IF(Tableau_absentéisme_décomposé[[#This Row],[Date]]=A40,"",IFERROR(INDEX(Tableau_absentéisme[],IF(AND(Tableau_absentéisme_décomposé[[#This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1" s="1" t="e">
        <f ca="1">IF(Tableau_calcul[[#This Row],[Traitement]]="","",IF(Tableau_calcul[[#This Row],[Traitement]]&lt;&gt;IF(K39=K40,OFFSET(Tableau_calcul[[#This Row],[Traitement]],2,0),OFFSET(Tableau_calcul[[#This Row],[Traitement]],-1,0)),"début","continue"))</f>
        <v>#NUM!</v>
      </c>
      <c r="E41" s="1" t="e">
        <f ca="1">IF(Tableau_calcul[[#This Row],[Traitement]]="","",IF(Tableau_calcul[[#This Row],[Traitement]]&lt;&gt;IF(Tableau_calcul[[#This Row],[Date]]=K42,OFFSET(Tableau_calcul[[#This Row],[Traitement]],2,0),OFFSET(Tableau_calcul[[#This Row],[Traitement]],1,0)),"fin","continue"))</f>
        <v>#NUM!</v>
      </c>
      <c r="F41" s="1">
        <f ca="1">COUNTIF($D$2:D41,"début")</f>
        <v>0</v>
      </c>
      <c r="G41" s="1" t="e">
        <f>IF(Tableau_calcul[[#This Row],[Traitement]]="","",CONCATENATE(Tableau_calcul[[#This Row],[agrégat.période.début]],Tableau_calcul[[#This Row],[agrégat.num]]))</f>
        <v>#NUM!</v>
      </c>
      <c r="H41" s="1" t="e">
        <f>IF(Tableau_calcul[[#This Row],[Traitement]]="","",CONCATENATE(IF(Tableau_calcul[[#This Row],[agrégat.période.fin]]="fin","fin","continue"),Tableau_calcul[[#This Row],[agrégat.num]]))</f>
        <v>#NUM!</v>
      </c>
      <c r="I41" s="5" t="e">
        <f ca="1">IF(Tableau_calcul[[#This Row],[agrégat.période.début]]="début",Tableau_calcul[[#This Row],[Date]],"")</f>
        <v>#NUM!</v>
      </c>
      <c r="J41" s="5" t="e">
        <f>IF(Tableau_calcul[[#This Row],[Traitement]]="","",IF(Tableau_calcul[[#This Row],[agrégat.num.période.fin]]=H40,"",VLOOKUP(CONCATENATE("fin",Tableau_calcul[[#This Row],[agrégat.num]]),Tableau_calcul[[agrégat.num.période.fin]:[Date]],4,FALSE)))</f>
        <v>#NUM!</v>
      </c>
      <c r="K41" s="5">
        <f>IF(AND(OR(MOD(YEAR(K40),400)=0,AND(MOD(YEAR(K40),4)=0,MOD(YEAR(K40),100)&lt;&gt;0)),MONTH(K40)=2,DAY(K40)=28),K40+1,
IF(AND(MONTH(K40)=2,DAY(K40)=28,COUNTIF($K$2:K40,DATE(YEAR(K40)-1,2,28))+COUNTIF($K$2:K40,DATE(YEAR(K40),2,28))&lt;2),DATE(YEAR(K40),2,28),IF(ROW()=2,Date_survenance,K40+1)))</f>
        <v>39</v>
      </c>
      <c r="L4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1" s="24" t="e">
        <f>IF(Tableau_calcul[[#This Row],[Date]]=K40,"",IF(AND(K41=DATE(YEAR(A41)+1,MONTH(A41),DAY(A41)),Tableau_absentéisme_décomposé[[#This Row],[Traitement]]="Plein traitement"),"anniv PT",IF(COUNTIF($P$2:P40,"Plein traitement")+COUNTIF(B41:$B$367,"Plein traitement")&lt;droits_PT,droits_PT-COUNTIF($P$2:P40,"Plein traitement")-COUNTIF(B41:$B$367,"Plein traitement"),0)))</f>
        <v>#NUM!</v>
      </c>
      <c r="N41" s="1" t="e">
        <f>droits_DT</f>
        <v>#NUM!</v>
      </c>
      <c r="O41" s="1" t="e">
        <f>IF(Tableau_calcul[[#This Row],[Date]]=K40,"",IF(AND(K41=DATE(YEAR(A41)+1,MONTH(A41),DAY(A41)),Tableau_absentéisme_décomposé[[#This Row],[Traitement]]="Demi traitement"),"anniv DT",IF(COUNTIF($P$2:P40,"Demi traitement")+IF(AND($A$60=$A$61,$B$60=$B$61,$B$60="Demi traitement"),COUNTIF(B41:$B$367,"Demi traitement")-1,COUNTIF(B41:$B$367,"Demi traitement"))&lt;droits_DT,droits_DT-COUNTIF($P$2:P40,"Demi traitement")-IF(AND($A$60=$A$61,$B$60=$B$61,$B$60="Demi traitement"),COUNTIF(B41:$B$367,"Demi traitement")-1,COUNTIF(B41:$B$367,"Demi traitement")),0)))</f>
        <v>#NUM!</v>
      </c>
      <c r="P41" s="1" t="e">
        <f>IF(M41="","",IF(OR(M41="anniv PT",M41&gt;0),"Plein traitement",IF(OR(LEFT(Statut_agent,1)="A",LEFT(Statut_agent,1)="B",LEFT(Statut_agent,1)="C"),"Demi Traitement",IF(OR(O41="anniv DT",O41&gt;0),"Demi traitement","Sans traitement"))))</f>
        <v>#NUM!</v>
      </c>
    </row>
    <row r="42" spans="1:16" x14ac:dyDescent="0.25">
      <c r="A42" s="28">
        <f>IF(AND(OR(MOD(YEAR(Tableau_calcul[[#This Row],[Date]])-1,400)=0,AND(MOD(YEAR(Tableau_calcul[[#This Row],[Date]])-1,4)=0,MOD(YEAR(Tableau_calcul[[#This Row],[Date]])-1,100)&lt;&gt;0)),MONTH(A41)=2,DAY(A41)=28,COUNTIF($A$2:A41,DATE(YEAR(A41),2,28))&lt;2),DATE(YEAR(Tableau_calcul[[#This Row],[Date]])-1,2,29),IF(AND(DAY(A41)=28,MONTH(A41)=2,COUNTIF($A$2:A41,DATE(YEAR(A41)-1,2,28))+COUNTIF($A$2:A41,DATE(YEAR(A41),2,28))&lt;2),DATE(YEAR(Tableau_calcul[[#This Row],[Date]])-1,2,28),DATE(YEAR(Tableau_calcul[[#This Row],[Date]])-1,MONTH(Tableau_calcul[[#This Row],[Date]]),DAY(Tableau_calcul[[#This Row],[Date]]))))</f>
        <v>693637</v>
      </c>
      <c r="B42" s="1" t="str">
        <f>IF(Tableau_absentéisme_décomposé[[#This Row],[Date]]=A41,"",IFERROR(INDEX(Tableau_absentéisme[],IF(AND(Tableau_absentéisme_décomposé[[#This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2" s="1" t="e">
        <f ca="1">IF(Tableau_calcul[[#This Row],[Traitement]]="","",IF(Tableau_calcul[[#This Row],[Traitement]]&lt;&gt;IF(K40=K41,OFFSET(Tableau_calcul[[#This Row],[Traitement]],2,0),OFFSET(Tableau_calcul[[#This Row],[Traitement]],-1,0)),"début","continue"))</f>
        <v>#NUM!</v>
      </c>
      <c r="E42" s="1" t="e">
        <f ca="1">IF(Tableau_calcul[[#This Row],[Traitement]]="","",IF(Tableau_calcul[[#This Row],[Traitement]]&lt;&gt;IF(Tableau_calcul[[#This Row],[Date]]=K43,OFFSET(Tableau_calcul[[#This Row],[Traitement]],2,0),OFFSET(Tableau_calcul[[#This Row],[Traitement]],1,0)),"fin","continue"))</f>
        <v>#NUM!</v>
      </c>
      <c r="F42" s="1">
        <f ca="1">COUNTIF($D$2:D42,"début")</f>
        <v>0</v>
      </c>
      <c r="G42" s="1" t="e">
        <f>IF(Tableau_calcul[[#This Row],[Traitement]]="","",CONCATENATE(Tableau_calcul[[#This Row],[agrégat.période.début]],Tableau_calcul[[#This Row],[agrégat.num]]))</f>
        <v>#NUM!</v>
      </c>
      <c r="H42" s="1" t="e">
        <f>IF(Tableau_calcul[[#This Row],[Traitement]]="","",CONCATENATE(IF(Tableau_calcul[[#This Row],[agrégat.période.fin]]="fin","fin","continue"),Tableau_calcul[[#This Row],[agrégat.num]]))</f>
        <v>#NUM!</v>
      </c>
      <c r="I42" s="5" t="e">
        <f ca="1">IF(Tableau_calcul[[#This Row],[agrégat.période.début]]="début",Tableau_calcul[[#This Row],[Date]],"")</f>
        <v>#NUM!</v>
      </c>
      <c r="J42" s="5" t="e">
        <f>IF(Tableau_calcul[[#This Row],[Traitement]]="","",IF(Tableau_calcul[[#This Row],[agrégat.num.période.fin]]=H41,"",VLOOKUP(CONCATENATE("fin",Tableau_calcul[[#This Row],[agrégat.num]]),Tableau_calcul[[agrégat.num.période.fin]:[Date]],4,FALSE)))</f>
        <v>#NUM!</v>
      </c>
      <c r="K42" s="5">
        <f>IF(AND(OR(MOD(YEAR(K41),400)=0,AND(MOD(YEAR(K41),4)=0,MOD(YEAR(K41),100)&lt;&gt;0)),MONTH(K41)=2,DAY(K41)=28),K41+1,
IF(AND(MONTH(K41)=2,DAY(K41)=28,COUNTIF($K$2:K41,DATE(YEAR(K41)-1,2,28))+COUNTIF($K$2:K41,DATE(YEAR(K41),2,28))&lt;2),DATE(YEAR(K41),2,28),IF(ROW()=2,Date_survenance,K41+1)))</f>
        <v>40</v>
      </c>
      <c r="L4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2" s="24" t="e">
        <f>IF(Tableau_calcul[[#This Row],[Date]]=K41,"",IF(AND(K42=DATE(YEAR(A42)+1,MONTH(A42),DAY(A42)),Tableau_absentéisme_décomposé[[#This Row],[Traitement]]="Plein traitement"),"anniv PT",IF(COUNTIF($P$2:P41,"Plein traitement")+COUNTIF(B42:$B$367,"Plein traitement")&lt;droits_PT,droits_PT-COUNTIF($P$2:P41,"Plein traitement")-COUNTIF(B42:$B$367,"Plein traitement"),0)))</f>
        <v>#NUM!</v>
      </c>
      <c r="N42" s="1" t="e">
        <f>droits_DT</f>
        <v>#NUM!</v>
      </c>
      <c r="O42" s="1" t="e">
        <f>IF(Tableau_calcul[[#This Row],[Date]]=K41,"",IF(AND(K42=DATE(YEAR(A42)+1,MONTH(A42),DAY(A42)),Tableau_absentéisme_décomposé[[#This Row],[Traitement]]="Demi traitement"),"anniv DT",IF(COUNTIF($P$2:P41,"Demi traitement")+IF(AND($A$60=$A$61,$B$60=$B$61,$B$60="Demi traitement"),COUNTIF(B42:$B$367,"Demi traitement")-1,COUNTIF(B42:$B$367,"Demi traitement"))&lt;droits_DT,droits_DT-COUNTIF($P$2:P41,"Demi traitement")-IF(AND($A$60=$A$61,$B$60=$B$61,$B$60="Demi traitement"),COUNTIF(B42:$B$367,"Demi traitement")-1,COUNTIF(B42:$B$367,"Demi traitement")),0)))</f>
        <v>#NUM!</v>
      </c>
      <c r="P42" s="1" t="e">
        <f>IF(M42="","",IF(OR(M42="anniv PT",M42&gt;0),"Plein traitement",IF(OR(LEFT(Statut_agent,1)="A",LEFT(Statut_agent,1)="B",LEFT(Statut_agent,1)="C"),"Demi Traitement",IF(OR(O42="anniv DT",O42&gt;0),"Demi traitement","Sans traitement"))))</f>
        <v>#NUM!</v>
      </c>
    </row>
    <row r="43" spans="1:16" x14ac:dyDescent="0.25">
      <c r="A43" s="28">
        <f>IF(AND(OR(MOD(YEAR(Tableau_calcul[[#This Row],[Date]])-1,400)=0,AND(MOD(YEAR(Tableau_calcul[[#This Row],[Date]])-1,4)=0,MOD(YEAR(Tableau_calcul[[#This Row],[Date]])-1,100)&lt;&gt;0)),MONTH(A42)=2,DAY(A42)=28,COUNTIF($A$2:A42,DATE(YEAR(A42),2,28))&lt;2),DATE(YEAR(Tableau_calcul[[#This Row],[Date]])-1,2,29),IF(AND(DAY(A42)=28,MONTH(A42)=2,COUNTIF($A$2:A42,DATE(YEAR(A42)-1,2,28))+COUNTIF($A$2:A42,DATE(YEAR(A42),2,28))&lt;2),DATE(YEAR(Tableau_calcul[[#This Row],[Date]])-1,2,28),DATE(YEAR(Tableau_calcul[[#This Row],[Date]])-1,MONTH(Tableau_calcul[[#This Row],[Date]]),DAY(Tableau_calcul[[#This Row],[Date]]))))</f>
        <v>693638</v>
      </c>
      <c r="B43" s="1" t="str">
        <f>IF(Tableau_absentéisme_décomposé[[#This Row],[Date]]=A42,"",IFERROR(INDEX(Tableau_absentéisme[],IF(AND(Tableau_absentéisme_décomposé[[#This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3" s="1" t="e">
        <f ca="1">IF(Tableau_calcul[[#This Row],[Traitement]]="","",IF(Tableau_calcul[[#This Row],[Traitement]]&lt;&gt;IF(K41=K42,OFFSET(Tableau_calcul[[#This Row],[Traitement]],2,0),OFFSET(Tableau_calcul[[#This Row],[Traitement]],-1,0)),"début","continue"))</f>
        <v>#NUM!</v>
      </c>
      <c r="E43" s="1" t="e">
        <f ca="1">IF(Tableau_calcul[[#This Row],[Traitement]]="","",IF(Tableau_calcul[[#This Row],[Traitement]]&lt;&gt;IF(Tableau_calcul[[#This Row],[Date]]=K44,OFFSET(Tableau_calcul[[#This Row],[Traitement]],2,0),OFFSET(Tableau_calcul[[#This Row],[Traitement]],1,0)),"fin","continue"))</f>
        <v>#NUM!</v>
      </c>
      <c r="F43" s="1">
        <f ca="1">COUNTIF($D$2:D43,"début")</f>
        <v>0</v>
      </c>
      <c r="G43" s="1" t="e">
        <f>IF(Tableau_calcul[[#This Row],[Traitement]]="","",CONCATENATE(Tableau_calcul[[#This Row],[agrégat.période.début]],Tableau_calcul[[#This Row],[agrégat.num]]))</f>
        <v>#NUM!</v>
      </c>
      <c r="H43" s="1" t="e">
        <f>IF(Tableau_calcul[[#This Row],[Traitement]]="","",CONCATENATE(IF(Tableau_calcul[[#This Row],[agrégat.période.fin]]="fin","fin","continue"),Tableau_calcul[[#This Row],[agrégat.num]]))</f>
        <v>#NUM!</v>
      </c>
      <c r="I43" s="5" t="e">
        <f ca="1">IF(Tableau_calcul[[#This Row],[agrégat.période.début]]="début",Tableau_calcul[[#This Row],[Date]],"")</f>
        <v>#NUM!</v>
      </c>
      <c r="J43" s="5" t="e">
        <f>IF(Tableau_calcul[[#This Row],[Traitement]]="","",IF(Tableau_calcul[[#This Row],[agrégat.num.période.fin]]=H42,"",VLOOKUP(CONCATENATE("fin",Tableau_calcul[[#This Row],[agrégat.num]]),Tableau_calcul[[agrégat.num.période.fin]:[Date]],4,FALSE)))</f>
        <v>#NUM!</v>
      </c>
      <c r="K43" s="5">
        <f>IF(AND(OR(MOD(YEAR(K42),400)=0,AND(MOD(YEAR(K42),4)=0,MOD(YEAR(K42),100)&lt;&gt;0)),MONTH(K42)=2,DAY(K42)=28),K42+1,
IF(AND(MONTH(K42)=2,DAY(K42)=28,COUNTIF($K$2:K42,DATE(YEAR(K42)-1,2,28))+COUNTIF($K$2:K42,DATE(YEAR(K42),2,28))&lt;2),DATE(YEAR(K42),2,28),IF(ROW()=2,Date_survenance,K42+1)))</f>
        <v>41</v>
      </c>
      <c r="L4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3" s="24" t="e">
        <f>IF(Tableau_calcul[[#This Row],[Date]]=K42,"",IF(AND(K43=DATE(YEAR(A43)+1,MONTH(A43),DAY(A43)),Tableau_absentéisme_décomposé[[#This Row],[Traitement]]="Plein traitement"),"anniv PT",IF(COUNTIF($P$2:P42,"Plein traitement")+COUNTIF(B43:$B$367,"Plein traitement")&lt;droits_PT,droits_PT-COUNTIF($P$2:P42,"Plein traitement")-COUNTIF(B43:$B$367,"Plein traitement"),0)))</f>
        <v>#NUM!</v>
      </c>
      <c r="N43" s="1" t="e">
        <f>droits_DT</f>
        <v>#NUM!</v>
      </c>
      <c r="O43" s="1" t="e">
        <f>IF(Tableau_calcul[[#This Row],[Date]]=K42,"",IF(AND(K43=DATE(YEAR(A43)+1,MONTH(A43),DAY(A43)),Tableau_absentéisme_décomposé[[#This Row],[Traitement]]="Demi traitement"),"anniv DT",IF(COUNTIF($P$2:P42,"Demi traitement")+IF(AND($A$60=$A$61,$B$60=$B$61,$B$60="Demi traitement"),COUNTIF(B43:$B$367,"Demi traitement")-1,COUNTIF(B43:$B$367,"Demi traitement"))&lt;droits_DT,droits_DT-COUNTIF($P$2:P42,"Demi traitement")-IF(AND($A$60=$A$61,$B$60=$B$61,$B$60="Demi traitement"),COUNTIF(B43:$B$367,"Demi traitement")-1,COUNTIF(B43:$B$367,"Demi traitement")),0)))</f>
        <v>#NUM!</v>
      </c>
      <c r="P43" s="1" t="e">
        <f>IF(M43="","",IF(OR(M43="anniv PT",M43&gt;0),"Plein traitement",IF(OR(LEFT(Statut_agent,1)="A",LEFT(Statut_agent,1)="B",LEFT(Statut_agent,1)="C"),"Demi Traitement",IF(OR(O43="anniv DT",O43&gt;0),"Demi traitement","Sans traitement"))))</f>
        <v>#NUM!</v>
      </c>
    </row>
    <row r="44" spans="1:16" x14ac:dyDescent="0.25">
      <c r="A44" s="28">
        <f>IF(AND(OR(MOD(YEAR(Tableau_calcul[[#This Row],[Date]])-1,400)=0,AND(MOD(YEAR(Tableau_calcul[[#This Row],[Date]])-1,4)=0,MOD(YEAR(Tableau_calcul[[#This Row],[Date]])-1,100)&lt;&gt;0)),MONTH(A43)=2,DAY(A43)=28,COUNTIF($A$2:A43,DATE(YEAR(A43),2,28))&lt;2),DATE(YEAR(Tableau_calcul[[#This Row],[Date]])-1,2,29),IF(AND(DAY(A43)=28,MONTH(A43)=2,COUNTIF($A$2:A43,DATE(YEAR(A43)-1,2,28))+COUNTIF($A$2:A43,DATE(YEAR(A43),2,28))&lt;2),DATE(YEAR(Tableau_calcul[[#This Row],[Date]])-1,2,28),DATE(YEAR(Tableau_calcul[[#This Row],[Date]])-1,MONTH(Tableau_calcul[[#This Row],[Date]]),DAY(Tableau_calcul[[#This Row],[Date]]))))</f>
        <v>693639</v>
      </c>
      <c r="B44" s="1" t="str">
        <f>IF(Tableau_absentéisme_décomposé[[#This Row],[Date]]=A43,"",IFERROR(INDEX(Tableau_absentéisme[],IF(AND(Tableau_absentéisme_décomposé[[#This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4" s="1" t="e">
        <f ca="1">IF(Tableau_calcul[[#This Row],[Traitement]]="","",IF(Tableau_calcul[[#This Row],[Traitement]]&lt;&gt;IF(K42=K43,OFFSET(Tableau_calcul[[#This Row],[Traitement]],2,0),OFFSET(Tableau_calcul[[#This Row],[Traitement]],-1,0)),"début","continue"))</f>
        <v>#NUM!</v>
      </c>
      <c r="E44" s="1" t="e">
        <f ca="1">IF(Tableau_calcul[[#This Row],[Traitement]]="","",IF(Tableau_calcul[[#This Row],[Traitement]]&lt;&gt;IF(Tableau_calcul[[#This Row],[Date]]=K45,OFFSET(Tableau_calcul[[#This Row],[Traitement]],2,0),OFFSET(Tableau_calcul[[#This Row],[Traitement]],1,0)),"fin","continue"))</f>
        <v>#NUM!</v>
      </c>
      <c r="F44" s="1">
        <f ca="1">COUNTIF($D$2:D44,"début")</f>
        <v>0</v>
      </c>
      <c r="G44" s="1" t="e">
        <f>IF(Tableau_calcul[[#This Row],[Traitement]]="","",CONCATENATE(Tableau_calcul[[#This Row],[agrégat.période.début]],Tableau_calcul[[#This Row],[agrégat.num]]))</f>
        <v>#NUM!</v>
      </c>
      <c r="H44" s="1" t="e">
        <f>IF(Tableau_calcul[[#This Row],[Traitement]]="","",CONCATENATE(IF(Tableau_calcul[[#This Row],[agrégat.période.fin]]="fin","fin","continue"),Tableau_calcul[[#This Row],[agrégat.num]]))</f>
        <v>#NUM!</v>
      </c>
      <c r="I44" s="5" t="e">
        <f ca="1">IF(Tableau_calcul[[#This Row],[agrégat.période.début]]="début",Tableau_calcul[[#This Row],[Date]],"")</f>
        <v>#NUM!</v>
      </c>
      <c r="J44" s="5" t="e">
        <f>IF(Tableau_calcul[[#This Row],[Traitement]]="","",IF(Tableau_calcul[[#This Row],[agrégat.num.période.fin]]=H43,"",VLOOKUP(CONCATENATE("fin",Tableau_calcul[[#This Row],[agrégat.num]]),Tableau_calcul[[agrégat.num.période.fin]:[Date]],4,FALSE)))</f>
        <v>#NUM!</v>
      </c>
      <c r="K44" s="5">
        <f>IF(AND(OR(MOD(YEAR(K43),400)=0,AND(MOD(YEAR(K43),4)=0,MOD(YEAR(K43),100)&lt;&gt;0)),MONTH(K43)=2,DAY(K43)=28),K43+1,
IF(AND(MONTH(K43)=2,DAY(K43)=28,COUNTIF($K$2:K43,DATE(YEAR(K43)-1,2,28))+COUNTIF($K$2:K43,DATE(YEAR(K43),2,28))&lt;2),DATE(YEAR(K43),2,28),IF(ROW()=2,Date_survenance,K43+1)))</f>
        <v>42</v>
      </c>
      <c r="L4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4" s="24" t="e">
        <f>IF(Tableau_calcul[[#This Row],[Date]]=K43,"",IF(AND(K44=DATE(YEAR(A44)+1,MONTH(A44),DAY(A44)),Tableau_absentéisme_décomposé[[#This Row],[Traitement]]="Plein traitement"),"anniv PT",IF(COUNTIF($P$2:P43,"Plein traitement")+COUNTIF(B44:$B$367,"Plein traitement")&lt;droits_PT,droits_PT-COUNTIF($P$2:P43,"Plein traitement")-COUNTIF(B44:$B$367,"Plein traitement"),0)))</f>
        <v>#NUM!</v>
      </c>
      <c r="N44" s="1" t="e">
        <f>droits_DT</f>
        <v>#NUM!</v>
      </c>
      <c r="O44" s="1" t="e">
        <f>IF(Tableau_calcul[[#This Row],[Date]]=K43,"",IF(AND(K44=DATE(YEAR(A44)+1,MONTH(A44),DAY(A44)),Tableau_absentéisme_décomposé[[#This Row],[Traitement]]="Demi traitement"),"anniv DT",IF(COUNTIF($P$2:P43,"Demi traitement")+IF(AND($A$60=$A$61,$B$60=$B$61,$B$60="Demi traitement"),COUNTIF(B44:$B$367,"Demi traitement")-1,COUNTIF(B44:$B$367,"Demi traitement"))&lt;droits_DT,droits_DT-COUNTIF($P$2:P43,"Demi traitement")-IF(AND($A$60=$A$61,$B$60=$B$61,$B$60="Demi traitement"),COUNTIF(B44:$B$367,"Demi traitement")-1,COUNTIF(B44:$B$367,"Demi traitement")),0)))</f>
        <v>#NUM!</v>
      </c>
      <c r="P44" s="1" t="e">
        <f>IF(M44="","",IF(OR(M44="anniv PT",M44&gt;0),"Plein traitement",IF(OR(LEFT(Statut_agent,1)="A",LEFT(Statut_agent,1)="B",LEFT(Statut_agent,1)="C"),"Demi Traitement",IF(OR(O44="anniv DT",O44&gt;0),"Demi traitement","Sans traitement"))))</f>
        <v>#NUM!</v>
      </c>
    </row>
    <row r="45" spans="1:16" x14ac:dyDescent="0.25">
      <c r="A45" s="28">
        <f>IF(AND(OR(MOD(YEAR(Tableau_calcul[[#This Row],[Date]])-1,400)=0,AND(MOD(YEAR(Tableau_calcul[[#This Row],[Date]])-1,4)=0,MOD(YEAR(Tableau_calcul[[#This Row],[Date]])-1,100)&lt;&gt;0)),MONTH(A44)=2,DAY(A44)=28,COUNTIF($A$2:A44,DATE(YEAR(A44),2,28))&lt;2),DATE(YEAR(Tableau_calcul[[#This Row],[Date]])-1,2,29),IF(AND(DAY(A44)=28,MONTH(A44)=2,COUNTIF($A$2:A44,DATE(YEAR(A44)-1,2,28))+COUNTIF($A$2:A44,DATE(YEAR(A44),2,28))&lt;2),DATE(YEAR(Tableau_calcul[[#This Row],[Date]])-1,2,28),DATE(YEAR(Tableau_calcul[[#This Row],[Date]])-1,MONTH(Tableau_calcul[[#This Row],[Date]]),DAY(Tableau_calcul[[#This Row],[Date]]))))</f>
        <v>693640</v>
      </c>
      <c r="B45" s="1" t="str">
        <f>IF(Tableau_absentéisme_décomposé[[#This Row],[Date]]=A44,"",IFERROR(INDEX(Tableau_absentéisme[],IF(AND(Tableau_absentéisme_décomposé[[#This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5" s="1" t="e">
        <f ca="1">IF(Tableau_calcul[[#This Row],[Traitement]]="","",IF(Tableau_calcul[[#This Row],[Traitement]]&lt;&gt;IF(K43=K44,OFFSET(Tableau_calcul[[#This Row],[Traitement]],2,0),OFFSET(Tableau_calcul[[#This Row],[Traitement]],-1,0)),"début","continue"))</f>
        <v>#NUM!</v>
      </c>
      <c r="E45" s="1" t="e">
        <f ca="1">IF(Tableau_calcul[[#This Row],[Traitement]]="","",IF(Tableau_calcul[[#This Row],[Traitement]]&lt;&gt;IF(Tableau_calcul[[#This Row],[Date]]=K46,OFFSET(Tableau_calcul[[#This Row],[Traitement]],2,0),OFFSET(Tableau_calcul[[#This Row],[Traitement]],1,0)),"fin","continue"))</f>
        <v>#NUM!</v>
      </c>
      <c r="F45" s="1">
        <f ca="1">COUNTIF($D$2:D45,"début")</f>
        <v>0</v>
      </c>
      <c r="G45" s="1" t="e">
        <f>IF(Tableau_calcul[[#This Row],[Traitement]]="","",CONCATENATE(Tableau_calcul[[#This Row],[agrégat.période.début]],Tableau_calcul[[#This Row],[agrégat.num]]))</f>
        <v>#NUM!</v>
      </c>
      <c r="H45" s="1" t="e">
        <f>IF(Tableau_calcul[[#This Row],[Traitement]]="","",CONCATENATE(IF(Tableau_calcul[[#This Row],[agrégat.période.fin]]="fin","fin","continue"),Tableau_calcul[[#This Row],[agrégat.num]]))</f>
        <v>#NUM!</v>
      </c>
      <c r="I45" s="5" t="e">
        <f ca="1">IF(Tableau_calcul[[#This Row],[agrégat.période.début]]="début",Tableau_calcul[[#This Row],[Date]],"")</f>
        <v>#NUM!</v>
      </c>
      <c r="J45" s="5" t="e">
        <f>IF(Tableau_calcul[[#This Row],[Traitement]]="","",IF(Tableau_calcul[[#This Row],[agrégat.num.période.fin]]=H44,"",VLOOKUP(CONCATENATE("fin",Tableau_calcul[[#This Row],[agrégat.num]]),Tableau_calcul[[agrégat.num.période.fin]:[Date]],4,FALSE)))</f>
        <v>#NUM!</v>
      </c>
      <c r="K45" s="5">
        <f>IF(AND(OR(MOD(YEAR(K44),400)=0,AND(MOD(YEAR(K44),4)=0,MOD(YEAR(K44),100)&lt;&gt;0)),MONTH(K44)=2,DAY(K44)=28),K44+1,
IF(AND(MONTH(K44)=2,DAY(K44)=28,COUNTIF($K$2:K44,DATE(YEAR(K44)-1,2,28))+COUNTIF($K$2:K44,DATE(YEAR(K44),2,28))&lt;2),DATE(YEAR(K44),2,28),IF(ROW()=2,Date_survenance,K44+1)))</f>
        <v>43</v>
      </c>
      <c r="L4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5" s="24" t="e">
        <f>IF(Tableau_calcul[[#This Row],[Date]]=K44,"",IF(AND(K45=DATE(YEAR(A45)+1,MONTH(A45),DAY(A45)),Tableau_absentéisme_décomposé[[#This Row],[Traitement]]="Plein traitement"),"anniv PT",IF(COUNTIF($P$2:P44,"Plein traitement")+COUNTIF(B45:$B$367,"Plein traitement")&lt;droits_PT,droits_PT-COUNTIF($P$2:P44,"Plein traitement")-COUNTIF(B45:$B$367,"Plein traitement"),0)))</f>
        <v>#NUM!</v>
      </c>
      <c r="N45" s="1" t="e">
        <f>droits_DT</f>
        <v>#NUM!</v>
      </c>
      <c r="O45" s="1" t="e">
        <f>IF(Tableau_calcul[[#This Row],[Date]]=K44,"",IF(AND(K45=DATE(YEAR(A45)+1,MONTH(A45),DAY(A45)),Tableau_absentéisme_décomposé[[#This Row],[Traitement]]="Demi traitement"),"anniv DT",IF(COUNTIF($P$2:P44,"Demi traitement")+IF(AND($A$60=$A$61,$B$60=$B$61,$B$60="Demi traitement"),COUNTIF(B45:$B$367,"Demi traitement")-1,COUNTIF(B45:$B$367,"Demi traitement"))&lt;droits_DT,droits_DT-COUNTIF($P$2:P44,"Demi traitement")-IF(AND($A$60=$A$61,$B$60=$B$61,$B$60="Demi traitement"),COUNTIF(B45:$B$367,"Demi traitement")-1,COUNTIF(B45:$B$367,"Demi traitement")),0)))</f>
        <v>#NUM!</v>
      </c>
      <c r="P45" s="1" t="e">
        <f>IF(M45="","",IF(OR(M45="anniv PT",M45&gt;0),"Plein traitement",IF(OR(LEFT(Statut_agent,1)="A",LEFT(Statut_agent,1)="B",LEFT(Statut_agent,1)="C"),"Demi Traitement",IF(OR(O45="anniv DT",O45&gt;0),"Demi traitement","Sans traitement"))))</f>
        <v>#NUM!</v>
      </c>
    </row>
    <row r="46" spans="1:16" x14ac:dyDescent="0.25">
      <c r="A46" s="28">
        <f>IF(AND(OR(MOD(YEAR(Tableau_calcul[[#This Row],[Date]])-1,400)=0,AND(MOD(YEAR(Tableau_calcul[[#This Row],[Date]])-1,4)=0,MOD(YEAR(Tableau_calcul[[#This Row],[Date]])-1,100)&lt;&gt;0)),MONTH(A45)=2,DAY(A45)=28,COUNTIF($A$2:A45,DATE(YEAR(A45),2,28))&lt;2),DATE(YEAR(Tableau_calcul[[#This Row],[Date]])-1,2,29),IF(AND(DAY(A45)=28,MONTH(A45)=2,COUNTIF($A$2:A45,DATE(YEAR(A45)-1,2,28))+COUNTIF($A$2:A45,DATE(YEAR(A45),2,28))&lt;2),DATE(YEAR(Tableau_calcul[[#This Row],[Date]])-1,2,28),DATE(YEAR(Tableau_calcul[[#This Row],[Date]])-1,MONTH(Tableau_calcul[[#This Row],[Date]]),DAY(Tableau_calcul[[#This Row],[Date]]))))</f>
        <v>693641</v>
      </c>
      <c r="B46" s="1" t="str">
        <f>IF(Tableau_absentéisme_décomposé[[#This Row],[Date]]=A45,"",IFERROR(INDEX(Tableau_absentéisme[],IF(AND(Tableau_absentéisme_décomposé[[#This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6" s="1" t="e">
        <f ca="1">IF(Tableau_calcul[[#This Row],[Traitement]]="","",IF(Tableau_calcul[[#This Row],[Traitement]]&lt;&gt;IF(K44=K45,OFFSET(Tableau_calcul[[#This Row],[Traitement]],2,0),OFFSET(Tableau_calcul[[#This Row],[Traitement]],-1,0)),"début","continue"))</f>
        <v>#NUM!</v>
      </c>
      <c r="E46" s="1" t="e">
        <f ca="1">IF(Tableau_calcul[[#This Row],[Traitement]]="","",IF(Tableau_calcul[[#This Row],[Traitement]]&lt;&gt;IF(Tableau_calcul[[#This Row],[Date]]=K47,OFFSET(Tableau_calcul[[#This Row],[Traitement]],2,0),OFFSET(Tableau_calcul[[#This Row],[Traitement]],1,0)),"fin","continue"))</f>
        <v>#NUM!</v>
      </c>
      <c r="F46" s="1">
        <f ca="1">COUNTIF($D$2:D46,"début")</f>
        <v>0</v>
      </c>
      <c r="G46" s="1" t="e">
        <f>IF(Tableau_calcul[[#This Row],[Traitement]]="","",CONCATENATE(Tableau_calcul[[#This Row],[agrégat.période.début]],Tableau_calcul[[#This Row],[agrégat.num]]))</f>
        <v>#NUM!</v>
      </c>
      <c r="H46" s="1" t="e">
        <f>IF(Tableau_calcul[[#This Row],[Traitement]]="","",CONCATENATE(IF(Tableau_calcul[[#This Row],[agrégat.période.fin]]="fin","fin","continue"),Tableau_calcul[[#This Row],[agrégat.num]]))</f>
        <v>#NUM!</v>
      </c>
      <c r="I46" s="5" t="e">
        <f ca="1">IF(Tableau_calcul[[#This Row],[agrégat.période.début]]="début",Tableau_calcul[[#This Row],[Date]],"")</f>
        <v>#NUM!</v>
      </c>
      <c r="J46" s="5" t="e">
        <f>IF(Tableau_calcul[[#This Row],[Traitement]]="","",IF(Tableau_calcul[[#This Row],[agrégat.num.période.fin]]=H45,"",VLOOKUP(CONCATENATE("fin",Tableau_calcul[[#This Row],[agrégat.num]]),Tableau_calcul[[agrégat.num.période.fin]:[Date]],4,FALSE)))</f>
        <v>#NUM!</v>
      </c>
      <c r="K46" s="5">
        <f>IF(AND(OR(MOD(YEAR(K45),400)=0,AND(MOD(YEAR(K45),4)=0,MOD(YEAR(K45),100)&lt;&gt;0)),MONTH(K45)=2,DAY(K45)=28),K45+1,
IF(AND(MONTH(K45)=2,DAY(K45)=28,COUNTIF($K$2:K45,DATE(YEAR(K45)-1,2,28))+COUNTIF($K$2:K45,DATE(YEAR(K45),2,28))&lt;2),DATE(YEAR(K45),2,28),IF(ROW()=2,Date_survenance,K45+1)))</f>
        <v>44</v>
      </c>
      <c r="L4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6" s="24" t="e">
        <f>IF(Tableau_calcul[[#This Row],[Date]]=K45,"",IF(AND(K46=DATE(YEAR(A46)+1,MONTH(A46),DAY(A46)),Tableau_absentéisme_décomposé[[#This Row],[Traitement]]="Plein traitement"),"anniv PT",IF(COUNTIF($P$2:P45,"Plein traitement")+COUNTIF(B46:$B$367,"Plein traitement")&lt;droits_PT,droits_PT-COUNTIF($P$2:P45,"Plein traitement")-COUNTIF(B46:$B$367,"Plein traitement"),0)))</f>
        <v>#NUM!</v>
      </c>
      <c r="N46" s="1" t="e">
        <f>droits_DT</f>
        <v>#NUM!</v>
      </c>
      <c r="O46" s="1" t="e">
        <f>IF(Tableau_calcul[[#This Row],[Date]]=K45,"",IF(AND(K46=DATE(YEAR(A46)+1,MONTH(A46),DAY(A46)),Tableau_absentéisme_décomposé[[#This Row],[Traitement]]="Demi traitement"),"anniv DT",IF(COUNTIF($P$2:P45,"Demi traitement")+IF(AND($A$60=$A$61,$B$60=$B$61,$B$60="Demi traitement"),COUNTIF(B46:$B$367,"Demi traitement")-1,COUNTIF(B46:$B$367,"Demi traitement"))&lt;droits_DT,droits_DT-COUNTIF($P$2:P45,"Demi traitement")-IF(AND($A$60=$A$61,$B$60=$B$61,$B$60="Demi traitement"),COUNTIF(B46:$B$367,"Demi traitement")-1,COUNTIF(B46:$B$367,"Demi traitement")),0)))</f>
        <v>#NUM!</v>
      </c>
      <c r="P46" s="1" t="e">
        <f>IF(M46="","",IF(OR(M46="anniv PT",M46&gt;0),"Plein traitement",IF(OR(LEFT(Statut_agent,1)="A",LEFT(Statut_agent,1)="B",LEFT(Statut_agent,1)="C"),"Demi Traitement",IF(OR(O46="anniv DT",O46&gt;0),"Demi traitement","Sans traitement"))))</f>
        <v>#NUM!</v>
      </c>
    </row>
    <row r="47" spans="1:16" x14ac:dyDescent="0.25">
      <c r="A47" s="28">
        <f>IF(AND(OR(MOD(YEAR(Tableau_calcul[[#This Row],[Date]])-1,400)=0,AND(MOD(YEAR(Tableau_calcul[[#This Row],[Date]])-1,4)=0,MOD(YEAR(Tableau_calcul[[#This Row],[Date]])-1,100)&lt;&gt;0)),MONTH(A46)=2,DAY(A46)=28,COUNTIF($A$2:A46,DATE(YEAR(A46),2,28))&lt;2),DATE(YEAR(Tableau_calcul[[#This Row],[Date]])-1,2,29),IF(AND(DAY(A46)=28,MONTH(A46)=2,COUNTIF($A$2:A46,DATE(YEAR(A46)-1,2,28))+COUNTIF($A$2:A46,DATE(YEAR(A46),2,28))&lt;2),DATE(YEAR(Tableau_calcul[[#This Row],[Date]])-1,2,28),DATE(YEAR(Tableau_calcul[[#This Row],[Date]])-1,MONTH(Tableau_calcul[[#This Row],[Date]]),DAY(Tableau_calcul[[#This Row],[Date]]))))</f>
        <v>693642</v>
      </c>
      <c r="B47" s="1" t="str">
        <f>IF(Tableau_absentéisme_décomposé[[#This Row],[Date]]=A46,"",IFERROR(INDEX(Tableau_absentéisme[],IF(AND(Tableau_absentéisme_décomposé[[#This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7" s="1" t="e">
        <f ca="1">IF(Tableau_calcul[[#This Row],[Traitement]]="","",IF(Tableau_calcul[[#This Row],[Traitement]]&lt;&gt;IF(K45=K46,OFFSET(Tableau_calcul[[#This Row],[Traitement]],2,0),OFFSET(Tableau_calcul[[#This Row],[Traitement]],-1,0)),"début","continue"))</f>
        <v>#NUM!</v>
      </c>
      <c r="E47" s="1" t="e">
        <f ca="1">IF(Tableau_calcul[[#This Row],[Traitement]]="","",IF(Tableau_calcul[[#This Row],[Traitement]]&lt;&gt;IF(Tableau_calcul[[#This Row],[Date]]=K48,OFFSET(Tableau_calcul[[#This Row],[Traitement]],2,0),OFFSET(Tableau_calcul[[#This Row],[Traitement]],1,0)),"fin","continue"))</f>
        <v>#NUM!</v>
      </c>
      <c r="F47" s="1">
        <f ca="1">COUNTIF($D$2:D47,"début")</f>
        <v>0</v>
      </c>
      <c r="G47" s="1" t="e">
        <f>IF(Tableau_calcul[[#This Row],[Traitement]]="","",CONCATENATE(Tableau_calcul[[#This Row],[agrégat.période.début]],Tableau_calcul[[#This Row],[agrégat.num]]))</f>
        <v>#NUM!</v>
      </c>
      <c r="H47" s="1" t="e">
        <f>IF(Tableau_calcul[[#This Row],[Traitement]]="","",CONCATENATE(IF(Tableau_calcul[[#This Row],[agrégat.période.fin]]="fin","fin","continue"),Tableau_calcul[[#This Row],[agrégat.num]]))</f>
        <v>#NUM!</v>
      </c>
      <c r="I47" s="5" t="e">
        <f ca="1">IF(Tableau_calcul[[#This Row],[agrégat.période.début]]="début",Tableau_calcul[[#This Row],[Date]],"")</f>
        <v>#NUM!</v>
      </c>
      <c r="J47" s="5" t="e">
        <f>IF(Tableau_calcul[[#This Row],[Traitement]]="","",IF(Tableau_calcul[[#This Row],[agrégat.num.période.fin]]=H46,"",VLOOKUP(CONCATENATE("fin",Tableau_calcul[[#This Row],[agrégat.num]]),Tableau_calcul[[agrégat.num.période.fin]:[Date]],4,FALSE)))</f>
        <v>#NUM!</v>
      </c>
      <c r="K47" s="5">
        <f>IF(AND(OR(MOD(YEAR(K46),400)=0,AND(MOD(YEAR(K46),4)=0,MOD(YEAR(K46),100)&lt;&gt;0)),MONTH(K46)=2,DAY(K46)=28),K46+1,
IF(AND(MONTH(K46)=2,DAY(K46)=28,COUNTIF($K$2:K46,DATE(YEAR(K46)-1,2,28))+COUNTIF($K$2:K46,DATE(YEAR(K46),2,28))&lt;2),DATE(YEAR(K46),2,28),IF(ROW()=2,Date_survenance,K46+1)))</f>
        <v>45</v>
      </c>
      <c r="L4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7" s="24" t="e">
        <f>IF(Tableau_calcul[[#This Row],[Date]]=K46,"",IF(AND(K47=DATE(YEAR(A47)+1,MONTH(A47),DAY(A47)),Tableau_absentéisme_décomposé[[#This Row],[Traitement]]="Plein traitement"),"anniv PT",IF(COUNTIF($P$2:P46,"Plein traitement")+COUNTIF(B47:$B$367,"Plein traitement")&lt;droits_PT,droits_PT-COUNTIF($P$2:P46,"Plein traitement")-COUNTIF(B47:$B$367,"Plein traitement"),0)))</f>
        <v>#NUM!</v>
      </c>
      <c r="N47" s="1" t="e">
        <f>droits_DT</f>
        <v>#NUM!</v>
      </c>
      <c r="O47" s="1" t="e">
        <f>IF(Tableau_calcul[[#This Row],[Date]]=K46,"",IF(AND(K47=DATE(YEAR(A47)+1,MONTH(A47),DAY(A47)),Tableau_absentéisme_décomposé[[#This Row],[Traitement]]="Demi traitement"),"anniv DT",IF(COUNTIF($P$2:P46,"Demi traitement")+IF(AND($A$60=$A$61,$B$60=$B$61,$B$60="Demi traitement"),COUNTIF(B47:$B$367,"Demi traitement")-1,COUNTIF(B47:$B$367,"Demi traitement"))&lt;droits_DT,droits_DT-COUNTIF($P$2:P46,"Demi traitement")-IF(AND($A$60=$A$61,$B$60=$B$61,$B$60="Demi traitement"),COUNTIF(B47:$B$367,"Demi traitement")-1,COUNTIF(B47:$B$367,"Demi traitement")),0)))</f>
        <v>#NUM!</v>
      </c>
      <c r="P47" s="1" t="e">
        <f>IF(M47="","",IF(OR(M47="anniv PT",M47&gt;0),"Plein traitement",IF(OR(LEFT(Statut_agent,1)="A",LEFT(Statut_agent,1)="B",LEFT(Statut_agent,1)="C"),"Demi Traitement",IF(OR(O47="anniv DT",O47&gt;0),"Demi traitement","Sans traitement"))))</f>
        <v>#NUM!</v>
      </c>
    </row>
    <row r="48" spans="1:16" x14ac:dyDescent="0.25">
      <c r="A48" s="28">
        <f>IF(AND(OR(MOD(YEAR(Tableau_calcul[[#This Row],[Date]])-1,400)=0,AND(MOD(YEAR(Tableau_calcul[[#This Row],[Date]])-1,4)=0,MOD(YEAR(Tableau_calcul[[#This Row],[Date]])-1,100)&lt;&gt;0)),MONTH(A47)=2,DAY(A47)=28,COUNTIF($A$2:A47,DATE(YEAR(A47),2,28))&lt;2),DATE(YEAR(Tableau_calcul[[#This Row],[Date]])-1,2,29),IF(AND(DAY(A47)=28,MONTH(A47)=2,COUNTIF($A$2:A47,DATE(YEAR(A47)-1,2,28))+COUNTIF($A$2:A47,DATE(YEAR(A47),2,28))&lt;2),DATE(YEAR(Tableau_calcul[[#This Row],[Date]])-1,2,28),DATE(YEAR(Tableau_calcul[[#This Row],[Date]])-1,MONTH(Tableau_calcul[[#This Row],[Date]]),DAY(Tableau_calcul[[#This Row],[Date]]))))</f>
        <v>693643</v>
      </c>
      <c r="B48" s="1" t="str">
        <f>IF(Tableau_absentéisme_décomposé[[#This Row],[Date]]=A47,"",IFERROR(INDEX(Tableau_absentéisme[],IF(AND(Tableau_absentéisme_décomposé[[#This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8" s="1" t="e">
        <f ca="1">IF(Tableau_calcul[[#This Row],[Traitement]]="","",IF(Tableau_calcul[[#This Row],[Traitement]]&lt;&gt;IF(K46=K47,OFFSET(Tableau_calcul[[#This Row],[Traitement]],2,0),OFFSET(Tableau_calcul[[#This Row],[Traitement]],-1,0)),"début","continue"))</f>
        <v>#NUM!</v>
      </c>
      <c r="E48" s="1" t="e">
        <f ca="1">IF(Tableau_calcul[[#This Row],[Traitement]]="","",IF(Tableau_calcul[[#This Row],[Traitement]]&lt;&gt;IF(Tableau_calcul[[#This Row],[Date]]=K49,OFFSET(Tableau_calcul[[#This Row],[Traitement]],2,0),OFFSET(Tableau_calcul[[#This Row],[Traitement]],1,0)),"fin","continue"))</f>
        <v>#NUM!</v>
      </c>
      <c r="F48" s="1">
        <f ca="1">COUNTIF($D$2:D48,"début")</f>
        <v>0</v>
      </c>
      <c r="G48" s="1" t="e">
        <f>IF(Tableau_calcul[[#This Row],[Traitement]]="","",CONCATENATE(Tableau_calcul[[#This Row],[agrégat.période.début]],Tableau_calcul[[#This Row],[agrégat.num]]))</f>
        <v>#NUM!</v>
      </c>
      <c r="H48" s="1" t="e">
        <f>IF(Tableau_calcul[[#This Row],[Traitement]]="","",CONCATENATE(IF(Tableau_calcul[[#This Row],[agrégat.période.fin]]="fin","fin","continue"),Tableau_calcul[[#This Row],[agrégat.num]]))</f>
        <v>#NUM!</v>
      </c>
      <c r="I48" s="5" t="e">
        <f ca="1">IF(Tableau_calcul[[#This Row],[agrégat.période.début]]="début",Tableau_calcul[[#This Row],[Date]],"")</f>
        <v>#NUM!</v>
      </c>
      <c r="J48" s="5" t="e">
        <f>IF(Tableau_calcul[[#This Row],[Traitement]]="","",IF(Tableau_calcul[[#This Row],[agrégat.num.période.fin]]=H47,"",VLOOKUP(CONCATENATE("fin",Tableau_calcul[[#This Row],[agrégat.num]]),Tableau_calcul[[agrégat.num.période.fin]:[Date]],4,FALSE)))</f>
        <v>#NUM!</v>
      </c>
      <c r="K48" s="5">
        <f>IF(AND(OR(MOD(YEAR(K47),400)=0,AND(MOD(YEAR(K47),4)=0,MOD(YEAR(K47),100)&lt;&gt;0)),MONTH(K47)=2,DAY(K47)=28),K47+1,
IF(AND(MONTH(K47)=2,DAY(K47)=28,COUNTIF($K$2:K47,DATE(YEAR(K47)-1,2,28))+COUNTIF($K$2:K47,DATE(YEAR(K47),2,28))&lt;2),DATE(YEAR(K47),2,28),IF(ROW()=2,Date_survenance,K47+1)))</f>
        <v>46</v>
      </c>
      <c r="L4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8" s="24" t="e">
        <f>IF(Tableau_calcul[[#This Row],[Date]]=K47,"",IF(AND(K48=DATE(YEAR(A48)+1,MONTH(A48),DAY(A48)),Tableau_absentéisme_décomposé[[#This Row],[Traitement]]="Plein traitement"),"anniv PT",IF(COUNTIF($P$2:P47,"Plein traitement")+COUNTIF(B48:$B$367,"Plein traitement")&lt;droits_PT,droits_PT-COUNTIF($P$2:P47,"Plein traitement")-COUNTIF(B48:$B$367,"Plein traitement"),0)))</f>
        <v>#NUM!</v>
      </c>
      <c r="N48" s="1" t="e">
        <f>droits_DT</f>
        <v>#NUM!</v>
      </c>
      <c r="O48" s="1" t="e">
        <f>IF(Tableau_calcul[[#This Row],[Date]]=K47,"",IF(AND(K48=DATE(YEAR(A48)+1,MONTH(A48),DAY(A48)),Tableau_absentéisme_décomposé[[#This Row],[Traitement]]="Demi traitement"),"anniv DT",IF(COUNTIF($P$2:P47,"Demi traitement")+IF(AND($A$60=$A$61,$B$60=$B$61,$B$60="Demi traitement"),COUNTIF(B48:$B$367,"Demi traitement")-1,COUNTIF(B48:$B$367,"Demi traitement"))&lt;droits_DT,droits_DT-COUNTIF($P$2:P47,"Demi traitement")-IF(AND($A$60=$A$61,$B$60=$B$61,$B$60="Demi traitement"),COUNTIF(B48:$B$367,"Demi traitement")-1,COUNTIF(B48:$B$367,"Demi traitement")),0)))</f>
        <v>#NUM!</v>
      </c>
      <c r="P48" s="1" t="e">
        <f>IF(M48="","",IF(OR(M48="anniv PT",M48&gt;0),"Plein traitement",IF(OR(LEFT(Statut_agent,1)="A",LEFT(Statut_agent,1)="B",LEFT(Statut_agent,1)="C"),"Demi Traitement",IF(OR(O48="anniv DT",O48&gt;0),"Demi traitement","Sans traitement"))))</f>
        <v>#NUM!</v>
      </c>
    </row>
    <row r="49" spans="1:16" x14ac:dyDescent="0.25">
      <c r="A49" s="28">
        <f>IF(AND(OR(MOD(YEAR(Tableau_calcul[[#This Row],[Date]])-1,400)=0,AND(MOD(YEAR(Tableau_calcul[[#This Row],[Date]])-1,4)=0,MOD(YEAR(Tableau_calcul[[#This Row],[Date]])-1,100)&lt;&gt;0)),MONTH(A48)=2,DAY(A48)=28,COUNTIF($A$2:A48,DATE(YEAR(A48),2,28))&lt;2),DATE(YEAR(Tableau_calcul[[#This Row],[Date]])-1,2,29),IF(AND(DAY(A48)=28,MONTH(A48)=2,COUNTIF($A$2:A48,DATE(YEAR(A48)-1,2,28))+COUNTIF($A$2:A48,DATE(YEAR(A48),2,28))&lt;2),DATE(YEAR(Tableau_calcul[[#This Row],[Date]])-1,2,28),DATE(YEAR(Tableau_calcul[[#This Row],[Date]])-1,MONTH(Tableau_calcul[[#This Row],[Date]]),DAY(Tableau_calcul[[#This Row],[Date]]))))</f>
        <v>693644</v>
      </c>
      <c r="B49" s="1" t="str">
        <f>IF(Tableau_absentéisme_décomposé[[#This Row],[Date]]=A48,"",IFERROR(INDEX(Tableau_absentéisme[],IF(AND(Tableau_absentéisme_décomposé[[#This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49" s="1" t="e">
        <f ca="1">IF(Tableau_calcul[[#This Row],[Traitement]]="","",IF(Tableau_calcul[[#This Row],[Traitement]]&lt;&gt;IF(K47=K48,OFFSET(Tableau_calcul[[#This Row],[Traitement]],2,0),OFFSET(Tableau_calcul[[#This Row],[Traitement]],-1,0)),"début","continue"))</f>
        <v>#NUM!</v>
      </c>
      <c r="E49" s="1" t="e">
        <f ca="1">IF(Tableau_calcul[[#This Row],[Traitement]]="","",IF(Tableau_calcul[[#This Row],[Traitement]]&lt;&gt;IF(Tableau_calcul[[#This Row],[Date]]=K50,OFFSET(Tableau_calcul[[#This Row],[Traitement]],2,0),OFFSET(Tableau_calcul[[#This Row],[Traitement]],1,0)),"fin","continue"))</f>
        <v>#NUM!</v>
      </c>
      <c r="F49" s="1">
        <f ca="1">COUNTIF($D$2:D49,"début")</f>
        <v>0</v>
      </c>
      <c r="G49" s="1" t="e">
        <f>IF(Tableau_calcul[[#This Row],[Traitement]]="","",CONCATENATE(Tableau_calcul[[#This Row],[agrégat.période.début]],Tableau_calcul[[#This Row],[agrégat.num]]))</f>
        <v>#NUM!</v>
      </c>
      <c r="H49" s="1" t="e">
        <f>IF(Tableau_calcul[[#This Row],[Traitement]]="","",CONCATENATE(IF(Tableau_calcul[[#This Row],[agrégat.période.fin]]="fin","fin","continue"),Tableau_calcul[[#This Row],[agrégat.num]]))</f>
        <v>#NUM!</v>
      </c>
      <c r="I49" s="5" t="e">
        <f ca="1">IF(Tableau_calcul[[#This Row],[agrégat.période.début]]="début",Tableau_calcul[[#This Row],[Date]],"")</f>
        <v>#NUM!</v>
      </c>
      <c r="J49" s="5" t="e">
        <f>IF(Tableau_calcul[[#This Row],[Traitement]]="","",IF(Tableau_calcul[[#This Row],[agrégat.num.période.fin]]=H48,"",VLOOKUP(CONCATENATE("fin",Tableau_calcul[[#This Row],[agrégat.num]]),Tableau_calcul[[agrégat.num.période.fin]:[Date]],4,FALSE)))</f>
        <v>#NUM!</v>
      </c>
      <c r="K49" s="5">
        <f>IF(AND(OR(MOD(YEAR(K48),400)=0,AND(MOD(YEAR(K48),4)=0,MOD(YEAR(K48),100)&lt;&gt;0)),MONTH(K48)=2,DAY(K48)=28),K48+1,
IF(AND(MONTH(K48)=2,DAY(K48)=28,COUNTIF($K$2:K48,DATE(YEAR(K48)-1,2,28))+COUNTIF($K$2:K48,DATE(YEAR(K48),2,28))&lt;2),DATE(YEAR(K48),2,28),IF(ROW()=2,Date_survenance,K48+1)))</f>
        <v>47</v>
      </c>
      <c r="L4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49" s="24" t="e">
        <f>IF(Tableau_calcul[[#This Row],[Date]]=K48,"",IF(AND(K49=DATE(YEAR(A49)+1,MONTH(A49),DAY(A49)),Tableau_absentéisme_décomposé[[#This Row],[Traitement]]="Plein traitement"),"anniv PT",IF(COUNTIF($P$2:P48,"Plein traitement")+COUNTIF(B49:$B$367,"Plein traitement")&lt;droits_PT,droits_PT-COUNTIF($P$2:P48,"Plein traitement")-COUNTIF(B49:$B$367,"Plein traitement"),0)))</f>
        <v>#NUM!</v>
      </c>
      <c r="N49" s="1" t="e">
        <f>droits_DT</f>
        <v>#NUM!</v>
      </c>
      <c r="O49" s="1" t="e">
        <f>IF(Tableau_calcul[[#This Row],[Date]]=K48,"",IF(AND(K49=DATE(YEAR(A49)+1,MONTH(A49),DAY(A49)),Tableau_absentéisme_décomposé[[#This Row],[Traitement]]="Demi traitement"),"anniv DT",IF(COUNTIF($P$2:P48,"Demi traitement")+IF(AND($A$60=$A$61,$B$60=$B$61,$B$60="Demi traitement"),COUNTIF(B49:$B$367,"Demi traitement")-1,COUNTIF(B49:$B$367,"Demi traitement"))&lt;droits_DT,droits_DT-COUNTIF($P$2:P48,"Demi traitement")-IF(AND($A$60=$A$61,$B$60=$B$61,$B$60="Demi traitement"),COUNTIF(B49:$B$367,"Demi traitement")-1,COUNTIF(B49:$B$367,"Demi traitement")),0)))</f>
        <v>#NUM!</v>
      </c>
      <c r="P49" s="1" t="e">
        <f>IF(M49="","",IF(OR(M49="anniv PT",M49&gt;0),"Plein traitement",IF(OR(LEFT(Statut_agent,1)="A",LEFT(Statut_agent,1)="B",LEFT(Statut_agent,1)="C"),"Demi Traitement",IF(OR(O49="anniv DT",O49&gt;0),"Demi traitement","Sans traitement"))))</f>
        <v>#NUM!</v>
      </c>
    </row>
    <row r="50" spans="1:16" x14ac:dyDescent="0.25">
      <c r="A50" s="28">
        <f>IF(AND(OR(MOD(YEAR(Tableau_calcul[[#This Row],[Date]])-1,400)=0,AND(MOD(YEAR(Tableau_calcul[[#This Row],[Date]])-1,4)=0,MOD(YEAR(Tableau_calcul[[#This Row],[Date]])-1,100)&lt;&gt;0)),MONTH(A49)=2,DAY(A49)=28,COUNTIF($A$2:A49,DATE(YEAR(A49),2,28))&lt;2),DATE(YEAR(Tableau_calcul[[#This Row],[Date]])-1,2,29),IF(AND(DAY(A49)=28,MONTH(A49)=2,COUNTIF($A$2:A49,DATE(YEAR(A49)-1,2,28))+COUNTIF($A$2:A49,DATE(YEAR(A49),2,28))&lt;2),DATE(YEAR(Tableau_calcul[[#This Row],[Date]])-1,2,28),DATE(YEAR(Tableau_calcul[[#This Row],[Date]])-1,MONTH(Tableau_calcul[[#This Row],[Date]]),DAY(Tableau_calcul[[#This Row],[Date]]))))</f>
        <v>693645</v>
      </c>
      <c r="B50" s="1" t="str">
        <f>IF(Tableau_absentéisme_décomposé[[#This Row],[Date]]=A49,"",IFERROR(INDEX(Tableau_absentéisme[],IF(AND(Tableau_absentéisme_décomposé[[#This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0" s="1" t="e">
        <f ca="1">IF(Tableau_calcul[[#This Row],[Traitement]]="","",IF(Tableau_calcul[[#This Row],[Traitement]]&lt;&gt;IF(K48=K49,OFFSET(Tableau_calcul[[#This Row],[Traitement]],2,0),OFFSET(Tableau_calcul[[#This Row],[Traitement]],-1,0)),"début","continue"))</f>
        <v>#NUM!</v>
      </c>
      <c r="E50" s="1" t="e">
        <f ca="1">IF(Tableau_calcul[[#This Row],[Traitement]]="","",IF(Tableau_calcul[[#This Row],[Traitement]]&lt;&gt;IF(Tableau_calcul[[#This Row],[Date]]=K51,OFFSET(Tableau_calcul[[#This Row],[Traitement]],2,0),OFFSET(Tableau_calcul[[#This Row],[Traitement]],1,0)),"fin","continue"))</f>
        <v>#NUM!</v>
      </c>
      <c r="F50" s="1">
        <f ca="1">COUNTIF($D$2:D50,"début")</f>
        <v>0</v>
      </c>
      <c r="G50" s="1" t="e">
        <f>IF(Tableau_calcul[[#This Row],[Traitement]]="","",CONCATENATE(Tableau_calcul[[#This Row],[agrégat.période.début]],Tableau_calcul[[#This Row],[agrégat.num]]))</f>
        <v>#NUM!</v>
      </c>
      <c r="H50" s="1" t="e">
        <f>IF(Tableau_calcul[[#This Row],[Traitement]]="","",CONCATENATE(IF(Tableau_calcul[[#This Row],[agrégat.période.fin]]="fin","fin","continue"),Tableau_calcul[[#This Row],[agrégat.num]]))</f>
        <v>#NUM!</v>
      </c>
      <c r="I50" s="5" t="e">
        <f ca="1">IF(Tableau_calcul[[#This Row],[agrégat.période.début]]="début",Tableau_calcul[[#This Row],[Date]],"")</f>
        <v>#NUM!</v>
      </c>
      <c r="J50" s="5" t="e">
        <f>IF(Tableau_calcul[[#This Row],[Traitement]]="","",IF(Tableau_calcul[[#This Row],[agrégat.num.période.fin]]=H49,"",VLOOKUP(CONCATENATE("fin",Tableau_calcul[[#This Row],[agrégat.num]]),Tableau_calcul[[agrégat.num.période.fin]:[Date]],4,FALSE)))</f>
        <v>#NUM!</v>
      </c>
      <c r="K50" s="5">
        <f>IF(AND(OR(MOD(YEAR(K49),400)=0,AND(MOD(YEAR(K49),4)=0,MOD(YEAR(K49),100)&lt;&gt;0)),MONTH(K49)=2,DAY(K49)=28),K49+1,
IF(AND(MONTH(K49)=2,DAY(K49)=28,COUNTIF($K$2:K49,DATE(YEAR(K49)-1,2,28))+COUNTIF($K$2:K49,DATE(YEAR(K49),2,28))&lt;2),DATE(YEAR(K49),2,28),IF(ROW()=2,Date_survenance,K49+1)))</f>
        <v>48</v>
      </c>
      <c r="L5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0" s="24" t="e">
        <f>IF(Tableau_calcul[[#This Row],[Date]]=K49,"",IF(AND(K50=DATE(YEAR(A50)+1,MONTH(A50),DAY(A50)),Tableau_absentéisme_décomposé[[#This Row],[Traitement]]="Plein traitement"),"anniv PT",IF(COUNTIF($P$2:P49,"Plein traitement")+COUNTIF(B50:$B$367,"Plein traitement")&lt;droits_PT,droits_PT-COUNTIF($P$2:P49,"Plein traitement")-COUNTIF(B50:$B$367,"Plein traitement"),0)))</f>
        <v>#NUM!</v>
      </c>
      <c r="N50" s="1" t="e">
        <f>droits_DT</f>
        <v>#NUM!</v>
      </c>
      <c r="O50" s="1" t="e">
        <f>IF(Tableau_calcul[[#This Row],[Date]]=K49,"",IF(AND(K50=DATE(YEAR(A50)+1,MONTH(A50),DAY(A50)),Tableau_absentéisme_décomposé[[#This Row],[Traitement]]="Demi traitement"),"anniv DT",IF(COUNTIF($P$2:P49,"Demi traitement")+IF(AND($A$60=$A$61,$B$60=$B$61,$B$60="Demi traitement"),COUNTIF(B50:$B$367,"Demi traitement")-1,COUNTIF(B50:$B$367,"Demi traitement"))&lt;droits_DT,droits_DT-COUNTIF($P$2:P49,"Demi traitement")-IF(AND($A$60=$A$61,$B$60=$B$61,$B$60="Demi traitement"),COUNTIF(B50:$B$367,"Demi traitement")-1,COUNTIF(B50:$B$367,"Demi traitement")),0)))</f>
        <v>#NUM!</v>
      </c>
      <c r="P50" s="1" t="e">
        <f>IF(M50="","",IF(OR(M50="anniv PT",M50&gt;0),"Plein traitement",IF(OR(LEFT(Statut_agent,1)="A",LEFT(Statut_agent,1)="B",LEFT(Statut_agent,1)="C"),"Demi Traitement",IF(OR(O50="anniv DT",O50&gt;0),"Demi traitement","Sans traitement"))))</f>
        <v>#NUM!</v>
      </c>
    </row>
    <row r="51" spans="1:16" x14ac:dyDescent="0.25">
      <c r="A51" s="28">
        <f>IF(AND(OR(MOD(YEAR(Tableau_calcul[[#This Row],[Date]])-1,400)=0,AND(MOD(YEAR(Tableau_calcul[[#This Row],[Date]])-1,4)=0,MOD(YEAR(Tableau_calcul[[#This Row],[Date]])-1,100)&lt;&gt;0)),MONTH(A50)=2,DAY(A50)=28,COUNTIF($A$2:A50,DATE(YEAR(A50),2,28))&lt;2),DATE(YEAR(Tableau_calcul[[#This Row],[Date]])-1,2,29),IF(AND(DAY(A50)=28,MONTH(A50)=2,COUNTIF($A$2:A50,DATE(YEAR(A50)-1,2,28))+COUNTIF($A$2:A50,DATE(YEAR(A50),2,28))&lt;2),DATE(YEAR(Tableau_calcul[[#This Row],[Date]])-1,2,28),DATE(YEAR(Tableau_calcul[[#This Row],[Date]])-1,MONTH(Tableau_calcul[[#This Row],[Date]]),DAY(Tableau_calcul[[#This Row],[Date]]))))</f>
        <v>693646</v>
      </c>
      <c r="B51" s="1" t="str">
        <f>IF(Tableau_absentéisme_décomposé[[#This Row],[Date]]=A50,"",IFERROR(INDEX(Tableau_absentéisme[],IF(AND(Tableau_absentéisme_décomposé[[#This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1" s="1" t="e">
        <f ca="1">IF(Tableau_calcul[[#This Row],[Traitement]]="","",IF(Tableau_calcul[[#This Row],[Traitement]]&lt;&gt;IF(K49=K50,OFFSET(Tableau_calcul[[#This Row],[Traitement]],2,0),OFFSET(Tableau_calcul[[#This Row],[Traitement]],-1,0)),"début","continue"))</f>
        <v>#NUM!</v>
      </c>
      <c r="E51" s="1" t="e">
        <f ca="1">IF(Tableau_calcul[[#This Row],[Traitement]]="","",IF(Tableau_calcul[[#This Row],[Traitement]]&lt;&gt;IF(Tableau_calcul[[#This Row],[Date]]=K52,OFFSET(Tableau_calcul[[#This Row],[Traitement]],2,0),OFFSET(Tableau_calcul[[#This Row],[Traitement]],1,0)),"fin","continue"))</f>
        <v>#NUM!</v>
      </c>
      <c r="F51" s="1">
        <f ca="1">COUNTIF($D$2:D51,"début")</f>
        <v>0</v>
      </c>
      <c r="G51" s="1" t="e">
        <f>IF(Tableau_calcul[[#This Row],[Traitement]]="","",CONCATENATE(Tableau_calcul[[#This Row],[agrégat.période.début]],Tableau_calcul[[#This Row],[agrégat.num]]))</f>
        <v>#NUM!</v>
      </c>
      <c r="H51" s="1" t="e">
        <f>IF(Tableau_calcul[[#This Row],[Traitement]]="","",CONCATENATE(IF(Tableau_calcul[[#This Row],[agrégat.période.fin]]="fin","fin","continue"),Tableau_calcul[[#This Row],[agrégat.num]]))</f>
        <v>#NUM!</v>
      </c>
      <c r="I51" s="5" t="e">
        <f ca="1">IF(Tableau_calcul[[#This Row],[agrégat.période.début]]="début",Tableau_calcul[[#This Row],[Date]],"")</f>
        <v>#NUM!</v>
      </c>
      <c r="J51" s="5" t="e">
        <f>IF(Tableau_calcul[[#This Row],[Traitement]]="","",IF(Tableau_calcul[[#This Row],[agrégat.num.période.fin]]=H50,"",VLOOKUP(CONCATENATE("fin",Tableau_calcul[[#This Row],[agrégat.num]]),Tableau_calcul[[agrégat.num.période.fin]:[Date]],4,FALSE)))</f>
        <v>#NUM!</v>
      </c>
      <c r="K51" s="5">
        <f>IF(AND(OR(MOD(YEAR(K50),400)=0,AND(MOD(YEAR(K50),4)=0,MOD(YEAR(K50),100)&lt;&gt;0)),MONTH(K50)=2,DAY(K50)=28),K50+1,
IF(AND(MONTH(K50)=2,DAY(K50)=28,COUNTIF($K$2:K50,DATE(YEAR(K50)-1,2,28))+COUNTIF($K$2:K50,DATE(YEAR(K50),2,28))&lt;2),DATE(YEAR(K50),2,28),IF(ROW()=2,Date_survenance,K50+1)))</f>
        <v>49</v>
      </c>
      <c r="L5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1" s="24" t="e">
        <f>IF(Tableau_calcul[[#This Row],[Date]]=K50,"",IF(AND(K51=DATE(YEAR(A51)+1,MONTH(A51),DAY(A51)),Tableau_absentéisme_décomposé[[#This Row],[Traitement]]="Plein traitement"),"anniv PT",IF(COUNTIF($P$2:P50,"Plein traitement")+COUNTIF(B51:$B$367,"Plein traitement")&lt;droits_PT,droits_PT-COUNTIF($P$2:P50,"Plein traitement")-COUNTIF(B51:$B$367,"Plein traitement"),0)))</f>
        <v>#NUM!</v>
      </c>
      <c r="N51" s="1" t="e">
        <f>droits_DT</f>
        <v>#NUM!</v>
      </c>
      <c r="O51" s="1" t="e">
        <f>IF(Tableau_calcul[[#This Row],[Date]]=K50,"",IF(AND(K51=DATE(YEAR(A51)+1,MONTH(A51),DAY(A51)),Tableau_absentéisme_décomposé[[#This Row],[Traitement]]="Demi traitement"),"anniv DT",IF(COUNTIF($P$2:P50,"Demi traitement")+IF(AND($A$60=$A$61,$B$60=$B$61,$B$60="Demi traitement"),COUNTIF(B51:$B$367,"Demi traitement")-1,COUNTIF(B51:$B$367,"Demi traitement"))&lt;droits_DT,droits_DT-COUNTIF($P$2:P50,"Demi traitement")-IF(AND($A$60=$A$61,$B$60=$B$61,$B$60="Demi traitement"),COUNTIF(B51:$B$367,"Demi traitement")-1,COUNTIF(B51:$B$367,"Demi traitement")),0)))</f>
        <v>#NUM!</v>
      </c>
      <c r="P51" s="1" t="e">
        <f>IF(M51="","",IF(OR(M51="anniv PT",M51&gt;0),"Plein traitement",IF(OR(LEFT(Statut_agent,1)="A",LEFT(Statut_agent,1)="B",LEFT(Statut_agent,1)="C"),"Demi Traitement",IF(OR(O51="anniv DT",O51&gt;0),"Demi traitement","Sans traitement"))))</f>
        <v>#NUM!</v>
      </c>
    </row>
    <row r="52" spans="1:16" x14ac:dyDescent="0.25">
      <c r="A52" s="28">
        <f>IF(AND(OR(MOD(YEAR(Tableau_calcul[[#This Row],[Date]])-1,400)=0,AND(MOD(YEAR(Tableau_calcul[[#This Row],[Date]])-1,4)=0,MOD(YEAR(Tableau_calcul[[#This Row],[Date]])-1,100)&lt;&gt;0)),MONTH(A51)=2,DAY(A51)=28,COUNTIF($A$2:A51,DATE(YEAR(A51),2,28))&lt;2),DATE(YEAR(Tableau_calcul[[#This Row],[Date]])-1,2,29),IF(AND(DAY(A51)=28,MONTH(A51)=2,COUNTIF($A$2:A51,DATE(YEAR(A51)-1,2,28))+COUNTIF($A$2:A51,DATE(YEAR(A51),2,28))&lt;2),DATE(YEAR(Tableau_calcul[[#This Row],[Date]])-1,2,28),DATE(YEAR(Tableau_calcul[[#This Row],[Date]])-1,MONTH(Tableau_calcul[[#This Row],[Date]]),DAY(Tableau_calcul[[#This Row],[Date]]))))</f>
        <v>693647</v>
      </c>
      <c r="B52" s="1" t="str">
        <f>IF(Tableau_absentéisme_décomposé[[#This Row],[Date]]=A51,"",IFERROR(INDEX(Tableau_absentéisme[],IF(AND(Tableau_absentéisme_décomposé[[#This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2" s="1" t="e">
        <f ca="1">IF(Tableau_calcul[[#This Row],[Traitement]]="","",IF(Tableau_calcul[[#This Row],[Traitement]]&lt;&gt;IF(K50=K51,OFFSET(Tableau_calcul[[#This Row],[Traitement]],2,0),OFFSET(Tableau_calcul[[#This Row],[Traitement]],-1,0)),"début","continue"))</f>
        <v>#NUM!</v>
      </c>
      <c r="E52" s="1" t="e">
        <f ca="1">IF(Tableau_calcul[[#This Row],[Traitement]]="","",IF(Tableau_calcul[[#This Row],[Traitement]]&lt;&gt;IF(Tableau_calcul[[#This Row],[Date]]=K53,OFFSET(Tableau_calcul[[#This Row],[Traitement]],2,0),OFFSET(Tableau_calcul[[#This Row],[Traitement]],1,0)),"fin","continue"))</f>
        <v>#NUM!</v>
      </c>
      <c r="F52" s="1">
        <f ca="1">COUNTIF($D$2:D52,"début")</f>
        <v>0</v>
      </c>
      <c r="G52" s="1" t="e">
        <f>IF(Tableau_calcul[[#This Row],[Traitement]]="","",CONCATENATE(Tableau_calcul[[#This Row],[agrégat.période.début]],Tableau_calcul[[#This Row],[agrégat.num]]))</f>
        <v>#NUM!</v>
      </c>
      <c r="H52" s="1" t="e">
        <f>IF(Tableau_calcul[[#This Row],[Traitement]]="","",CONCATENATE(IF(Tableau_calcul[[#This Row],[agrégat.période.fin]]="fin","fin","continue"),Tableau_calcul[[#This Row],[agrégat.num]]))</f>
        <v>#NUM!</v>
      </c>
      <c r="I52" s="5" t="e">
        <f ca="1">IF(Tableau_calcul[[#This Row],[agrégat.période.début]]="début",Tableau_calcul[[#This Row],[Date]],"")</f>
        <v>#NUM!</v>
      </c>
      <c r="J52" s="5" t="e">
        <f>IF(Tableau_calcul[[#This Row],[Traitement]]="","",IF(Tableau_calcul[[#This Row],[agrégat.num.période.fin]]=H51,"",VLOOKUP(CONCATENATE("fin",Tableau_calcul[[#This Row],[agrégat.num]]),Tableau_calcul[[agrégat.num.période.fin]:[Date]],4,FALSE)))</f>
        <v>#NUM!</v>
      </c>
      <c r="K52" s="5">
        <f>IF(AND(OR(MOD(YEAR(K51),400)=0,AND(MOD(YEAR(K51),4)=0,MOD(YEAR(K51),100)&lt;&gt;0)),MONTH(K51)=2,DAY(K51)=28),K51+1,
IF(AND(MONTH(K51)=2,DAY(K51)=28,COUNTIF($K$2:K51,DATE(YEAR(K51)-1,2,28))+COUNTIF($K$2:K51,DATE(YEAR(K51),2,28))&lt;2),DATE(YEAR(K51),2,28),IF(ROW()=2,Date_survenance,K51+1)))</f>
        <v>50</v>
      </c>
      <c r="L5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2" s="24" t="e">
        <f>IF(Tableau_calcul[[#This Row],[Date]]=K51,"",IF(AND(K52=DATE(YEAR(A52)+1,MONTH(A52),DAY(A52)),Tableau_absentéisme_décomposé[[#This Row],[Traitement]]="Plein traitement"),"anniv PT",IF(COUNTIF($P$2:P51,"Plein traitement")+COUNTIF(B52:$B$367,"Plein traitement")&lt;droits_PT,droits_PT-COUNTIF($P$2:P51,"Plein traitement")-COUNTIF(B52:$B$367,"Plein traitement"),0)))</f>
        <v>#NUM!</v>
      </c>
      <c r="N52" s="1" t="e">
        <f>droits_DT</f>
        <v>#NUM!</v>
      </c>
      <c r="O52" s="1" t="e">
        <f>IF(Tableau_calcul[[#This Row],[Date]]=K51,"",IF(AND(K52=DATE(YEAR(A52)+1,MONTH(A52),DAY(A52)),Tableau_absentéisme_décomposé[[#This Row],[Traitement]]="Demi traitement"),"anniv DT",IF(COUNTIF($P$2:P51,"Demi traitement")+IF(AND($A$60=$A$61,$B$60=$B$61,$B$60="Demi traitement"),COUNTIF(B52:$B$367,"Demi traitement")-1,COUNTIF(B52:$B$367,"Demi traitement"))&lt;droits_DT,droits_DT-COUNTIF($P$2:P51,"Demi traitement")-IF(AND($A$60=$A$61,$B$60=$B$61,$B$60="Demi traitement"),COUNTIF(B52:$B$367,"Demi traitement")-1,COUNTIF(B52:$B$367,"Demi traitement")),0)))</f>
        <v>#NUM!</v>
      </c>
      <c r="P52" s="1" t="e">
        <f>IF(M52="","",IF(OR(M52="anniv PT",M52&gt;0),"Plein traitement",IF(OR(LEFT(Statut_agent,1)="A",LEFT(Statut_agent,1)="B",LEFT(Statut_agent,1)="C"),"Demi Traitement",IF(OR(O52="anniv DT",O52&gt;0),"Demi traitement","Sans traitement"))))</f>
        <v>#NUM!</v>
      </c>
    </row>
    <row r="53" spans="1:16" x14ac:dyDescent="0.25">
      <c r="A53" s="28">
        <f>IF(AND(OR(MOD(YEAR(Tableau_calcul[[#This Row],[Date]])-1,400)=0,AND(MOD(YEAR(Tableau_calcul[[#This Row],[Date]])-1,4)=0,MOD(YEAR(Tableau_calcul[[#This Row],[Date]])-1,100)&lt;&gt;0)),MONTH(A52)=2,DAY(A52)=28,COUNTIF($A$2:A52,DATE(YEAR(A52),2,28))&lt;2),DATE(YEAR(Tableau_calcul[[#This Row],[Date]])-1,2,29),IF(AND(DAY(A52)=28,MONTH(A52)=2,COUNTIF($A$2:A52,DATE(YEAR(A52)-1,2,28))+COUNTIF($A$2:A52,DATE(YEAR(A52),2,28))&lt;2),DATE(YEAR(Tableau_calcul[[#This Row],[Date]])-1,2,28),DATE(YEAR(Tableau_calcul[[#This Row],[Date]])-1,MONTH(Tableau_calcul[[#This Row],[Date]]),DAY(Tableau_calcul[[#This Row],[Date]]))))</f>
        <v>693648</v>
      </c>
      <c r="B53" s="1" t="str">
        <f>IF(Tableau_absentéisme_décomposé[[#This Row],[Date]]=A52,"",IFERROR(INDEX(Tableau_absentéisme[],IF(AND(Tableau_absentéisme_décomposé[[#This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3" s="1" t="e">
        <f ca="1">IF(Tableau_calcul[[#This Row],[Traitement]]="","",IF(Tableau_calcul[[#This Row],[Traitement]]&lt;&gt;IF(K51=K52,OFFSET(Tableau_calcul[[#This Row],[Traitement]],2,0),OFFSET(Tableau_calcul[[#This Row],[Traitement]],-1,0)),"début","continue"))</f>
        <v>#NUM!</v>
      </c>
      <c r="E53" s="1" t="e">
        <f ca="1">IF(Tableau_calcul[[#This Row],[Traitement]]="","",IF(Tableau_calcul[[#This Row],[Traitement]]&lt;&gt;IF(Tableau_calcul[[#This Row],[Date]]=K54,OFFSET(Tableau_calcul[[#This Row],[Traitement]],2,0),OFFSET(Tableau_calcul[[#This Row],[Traitement]],1,0)),"fin","continue"))</f>
        <v>#NUM!</v>
      </c>
      <c r="F53" s="1">
        <f ca="1">COUNTIF($D$2:D53,"début")</f>
        <v>0</v>
      </c>
      <c r="G53" s="1" t="e">
        <f>IF(Tableau_calcul[[#This Row],[Traitement]]="","",CONCATENATE(Tableau_calcul[[#This Row],[agrégat.période.début]],Tableau_calcul[[#This Row],[agrégat.num]]))</f>
        <v>#NUM!</v>
      </c>
      <c r="H53" s="1" t="e">
        <f>IF(Tableau_calcul[[#This Row],[Traitement]]="","",CONCATENATE(IF(Tableau_calcul[[#This Row],[agrégat.période.fin]]="fin","fin","continue"),Tableau_calcul[[#This Row],[agrégat.num]]))</f>
        <v>#NUM!</v>
      </c>
      <c r="I53" s="5" t="e">
        <f ca="1">IF(Tableau_calcul[[#This Row],[agrégat.période.début]]="début",Tableau_calcul[[#This Row],[Date]],"")</f>
        <v>#NUM!</v>
      </c>
      <c r="J53" s="5" t="e">
        <f>IF(Tableau_calcul[[#This Row],[Traitement]]="","",IF(Tableau_calcul[[#This Row],[agrégat.num.période.fin]]=H52,"",VLOOKUP(CONCATENATE("fin",Tableau_calcul[[#This Row],[agrégat.num]]),Tableau_calcul[[agrégat.num.période.fin]:[Date]],4,FALSE)))</f>
        <v>#NUM!</v>
      </c>
      <c r="K53" s="5">
        <f>IF(AND(OR(MOD(YEAR(K52),400)=0,AND(MOD(YEAR(K52),4)=0,MOD(YEAR(K52),100)&lt;&gt;0)),MONTH(K52)=2,DAY(K52)=28),K52+1,
IF(AND(MONTH(K52)=2,DAY(K52)=28,COUNTIF($K$2:K52,DATE(YEAR(K52)-1,2,28))+COUNTIF($K$2:K52,DATE(YEAR(K52),2,28))&lt;2),DATE(YEAR(K52),2,28),IF(ROW()=2,Date_survenance,K52+1)))</f>
        <v>51</v>
      </c>
      <c r="L5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3" s="24" t="e">
        <f>IF(Tableau_calcul[[#This Row],[Date]]=K52,"",IF(AND(K53=DATE(YEAR(A53)+1,MONTH(A53),DAY(A53)),Tableau_absentéisme_décomposé[[#This Row],[Traitement]]="Plein traitement"),"anniv PT",IF(COUNTIF($P$2:P52,"Plein traitement")+COUNTIF(B53:$B$367,"Plein traitement")&lt;droits_PT,droits_PT-COUNTIF($P$2:P52,"Plein traitement")-COUNTIF(B53:$B$367,"Plein traitement"),0)))</f>
        <v>#NUM!</v>
      </c>
      <c r="N53" s="1" t="e">
        <f>droits_DT</f>
        <v>#NUM!</v>
      </c>
      <c r="O53" s="1" t="e">
        <f>IF(Tableau_calcul[[#This Row],[Date]]=K52,"",IF(AND(K53=DATE(YEAR(A53)+1,MONTH(A53),DAY(A53)),Tableau_absentéisme_décomposé[[#This Row],[Traitement]]="Demi traitement"),"anniv DT",IF(COUNTIF($P$2:P52,"Demi traitement")+IF(AND($A$60=$A$61,$B$60=$B$61,$B$60="Demi traitement"),COUNTIF(B53:$B$367,"Demi traitement")-1,COUNTIF(B53:$B$367,"Demi traitement"))&lt;droits_DT,droits_DT-COUNTIF($P$2:P52,"Demi traitement")-IF(AND($A$60=$A$61,$B$60=$B$61,$B$60="Demi traitement"),COUNTIF(B53:$B$367,"Demi traitement")-1,COUNTIF(B53:$B$367,"Demi traitement")),0)))</f>
        <v>#NUM!</v>
      </c>
      <c r="P53" s="1" t="e">
        <f>IF(M53="","",IF(OR(M53="anniv PT",M53&gt;0),"Plein traitement",IF(OR(LEFT(Statut_agent,1)="A",LEFT(Statut_agent,1)="B",LEFT(Statut_agent,1)="C"),"Demi Traitement",IF(OR(O53="anniv DT",O53&gt;0),"Demi traitement","Sans traitement"))))</f>
        <v>#NUM!</v>
      </c>
    </row>
    <row r="54" spans="1:16" x14ac:dyDescent="0.25">
      <c r="A54" s="28">
        <f>IF(AND(OR(MOD(YEAR(Tableau_calcul[[#This Row],[Date]])-1,400)=0,AND(MOD(YEAR(Tableau_calcul[[#This Row],[Date]])-1,4)=0,MOD(YEAR(Tableau_calcul[[#This Row],[Date]])-1,100)&lt;&gt;0)),MONTH(A53)=2,DAY(A53)=28,COUNTIF($A$2:A53,DATE(YEAR(A53),2,28))&lt;2),DATE(YEAR(Tableau_calcul[[#This Row],[Date]])-1,2,29),IF(AND(DAY(A53)=28,MONTH(A53)=2,COUNTIF($A$2:A53,DATE(YEAR(A53)-1,2,28))+COUNTIF($A$2:A53,DATE(YEAR(A53),2,28))&lt;2),DATE(YEAR(Tableau_calcul[[#This Row],[Date]])-1,2,28),DATE(YEAR(Tableau_calcul[[#This Row],[Date]])-1,MONTH(Tableau_calcul[[#This Row],[Date]]),DAY(Tableau_calcul[[#This Row],[Date]]))))</f>
        <v>693649</v>
      </c>
      <c r="B54" s="1" t="str">
        <f>IF(Tableau_absentéisme_décomposé[[#This Row],[Date]]=A53,"",IFERROR(INDEX(Tableau_absentéisme[],IF(AND(Tableau_absentéisme_décomposé[[#This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4" s="1" t="e">
        <f ca="1">IF(Tableau_calcul[[#This Row],[Traitement]]="","",IF(Tableau_calcul[[#This Row],[Traitement]]&lt;&gt;IF(K52=K53,OFFSET(Tableau_calcul[[#This Row],[Traitement]],2,0),OFFSET(Tableau_calcul[[#This Row],[Traitement]],-1,0)),"début","continue"))</f>
        <v>#NUM!</v>
      </c>
      <c r="E54" s="1" t="e">
        <f ca="1">IF(Tableau_calcul[[#This Row],[Traitement]]="","",IF(Tableau_calcul[[#This Row],[Traitement]]&lt;&gt;IF(Tableau_calcul[[#This Row],[Date]]=K55,OFFSET(Tableau_calcul[[#This Row],[Traitement]],2,0),OFFSET(Tableau_calcul[[#This Row],[Traitement]],1,0)),"fin","continue"))</f>
        <v>#NUM!</v>
      </c>
      <c r="F54" s="1">
        <f ca="1">COUNTIF($D$2:D54,"début")</f>
        <v>0</v>
      </c>
      <c r="G54" s="1" t="e">
        <f>IF(Tableau_calcul[[#This Row],[Traitement]]="","",CONCATENATE(Tableau_calcul[[#This Row],[agrégat.période.début]],Tableau_calcul[[#This Row],[agrégat.num]]))</f>
        <v>#NUM!</v>
      </c>
      <c r="H54" s="1" t="e">
        <f>IF(Tableau_calcul[[#This Row],[Traitement]]="","",CONCATENATE(IF(Tableau_calcul[[#This Row],[agrégat.période.fin]]="fin","fin","continue"),Tableau_calcul[[#This Row],[agrégat.num]]))</f>
        <v>#NUM!</v>
      </c>
      <c r="I54" s="5" t="e">
        <f ca="1">IF(Tableau_calcul[[#This Row],[agrégat.période.début]]="début",Tableau_calcul[[#This Row],[Date]],"")</f>
        <v>#NUM!</v>
      </c>
      <c r="J54" s="5" t="e">
        <f>IF(Tableau_calcul[[#This Row],[Traitement]]="","",IF(Tableau_calcul[[#This Row],[agrégat.num.période.fin]]=H53,"",VLOOKUP(CONCATENATE("fin",Tableau_calcul[[#This Row],[agrégat.num]]),Tableau_calcul[[agrégat.num.période.fin]:[Date]],4,FALSE)))</f>
        <v>#NUM!</v>
      </c>
      <c r="K54" s="5">
        <f>IF(AND(OR(MOD(YEAR(K53),400)=0,AND(MOD(YEAR(K53),4)=0,MOD(YEAR(K53),100)&lt;&gt;0)),MONTH(K53)=2,DAY(K53)=28),K53+1,
IF(AND(MONTH(K53)=2,DAY(K53)=28,COUNTIF($K$2:K53,DATE(YEAR(K53)-1,2,28))+COUNTIF($K$2:K53,DATE(YEAR(K53),2,28))&lt;2),DATE(YEAR(K53),2,28),IF(ROW()=2,Date_survenance,K53+1)))</f>
        <v>52</v>
      </c>
      <c r="L5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4" s="24" t="e">
        <f>IF(Tableau_calcul[[#This Row],[Date]]=K53,"",IF(AND(K54=DATE(YEAR(A54)+1,MONTH(A54),DAY(A54)),Tableau_absentéisme_décomposé[[#This Row],[Traitement]]="Plein traitement"),"anniv PT",IF(COUNTIF($P$2:P53,"Plein traitement")+COUNTIF(B54:$B$367,"Plein traitement")&lt;droits_PT,droits_PT-COUNTIF($P$2:P53,"Plein traitement")-COUNTIF(B54:$B$367,"Plein traitement"),0)))</f>
        <v>#NUM!</v>
      </c>
      <c r="N54" s="1" t="e">
        <f>droits_DT</f>
        <v>#NUM!</v>
      </c>
      <c r="O54" s="1" t="e">
        <f>IF(Tableau_calcul[[#This Row],[Date]]=K53,"",IF(AND(K54=DATE(YEAR(A54)+1,MONTH(A54),DAY(A54)),Tableau_absentéisme_décomposé[[#This Row],[Traitement]]="Demi traitement"),"anniv DT",IF(COUNTIF($P$2:P53,"Demi traitement")+IF(AND($A$60=$A$61,$B$60=$B$61,$B$60="Demi traitement"),COUNTIF(B54:$B$367,"Demi traitement")-1,COUNTIF(B54:$B$367,"Demi traitement"))&lt;droits_DT,droits_DT-COUNTIF($P$2:P53,"Demi traitement")-IF(AND($A$60=$A$61,$B$60=$B$61,$B$60="Demi traitement"),COUNTIF(B54:$B$367,"Demi traitement")-1,COUNTIF(B54:$B$367,"Demi traitement")),0)))</f>
        <v>#NUM!</v>
      </c>
      <c r="P54" s="1" t="e">
        <f>IF(M54="","",IF(OR(M54="anniv PT",M54&gt;0),"Plein traitement",IF(OR(LEFT(Statut_agent,1)="A",LEFT(Statut_agent,1)="B",LEFT(Statut_agent,1)="C"),"Demi Traitement",IF(OR(O54="anniv DT",O54&gt;0),"Demi traitement","Sans traitement"))))</f>
        <v>#NUM!</v>
      </c>
    </row>
    <row r="55" spans="1:16" x14ac:dyDescent="0.25">
      <c r="A55" s="28">
        <f>IF(AND(OR(MOD(YEAR(Tableau_calcul[[#This Row],[Date]])-1,400)=0,AND(MOD(YEAR(Tableau_calcul[[#This Row],[Date]])-1,4)=0,MOD(YEAR(Tableau_calcul[[#This Row],[Date]])-1,100)&lt;&gt;0)),MONTH(A54)=2,DAY(A54)=28,COUNTIF($A$2:A54,DATE(YEAR(A54),2,28))&lt;2),DATE(YEAR(Tableau_calcul[[#This Row],[Date]])-1,2,29),IF(AND(DAY(A54)=28,MONTH(A54)=2,COUNTIF($A$2:A54,DATE(YEAR(A54)-1,2,28))+COUNTIF($A$2:A54,DATE(YEAR(A54),2,28))&lt;2),DATE(YEAR(Tableau_calcul[[#This Row],[Date]])-1,2,28),DATE(YEAR(Tableau_calcul[[#This Row],[Date]])-1,MONTH(Tableau_calcul[[#This Row],[Date]]),DAY(Tableau_calcul[[#This Row],[Date]]))))</f>
        <v>693650</v>
      </c>
      <c r="B55" s="1" t="str">
        <f>IF(Tableau_absentéisme_décomposé[[#This Row],[Date]]=A54,"",IFERROR(INDEX(Tableau_absentéisme[],IF(AND(Tableau_absentéisme_décomposé[[#This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5" s="1" t="e">
        <f ca="1">IF(Tableau_calcul[[#This Row],[Traitement]]="","",IF(Tableau_calcul[[#This Row],[Traitement]]&lt;&gt;IF(K53=K54,OFFSET(Tableau_calcul[[#This Row],[Traitement]],2,0),OFFSET(Tableau_calcul[[#This Row],[Traitement]],-1,0)),"début","continue"))</f>
        <v>#NUM!</v>
      </c>
      <c r="E55" s="1" t="e">
        <f ca="1">IF(Tableau_calcul[[#This Row],[Traitement]]="","",IF(Tableau_calcul[[#This Row],[Traitement]]&lt;&gt;IF(Tableau_calcul[[#This Row],[Date]]=K56,OFFSET(Tableau_calcul[[#This Row],[Traitement]],2,0),OFFSET(Tableau_calcul[[#This Row],[Traitement]],1,0)),"fin","continue"))</f>
        <v>#NUM!</v>
      </c>
      <c r="F55" s="1">
        <f ca="1">COUNTIF($D$2:D55,"début")</f>
        <v>0</v>
      </c>
      <c r="G55" s="1" t="e">
        <f>IF(Tableau_calcul[[#This Row],[Traitement]]="","",CONCATENATE(Tableau_calcul[[#This Row],[agrégat.période.début]],Tableau_calcul[[#This Row],[agrégat.num]]))</f>
        <v>#NUM!</v>
      </c>
      <c r="H55" s="1" t="e">
        <f>IF(Tableau_calcul[[#This Row],[Traitement]]="","",CONCATENATE(IF(Tableau_calcul[[#This Row],[agrégat.période.fin]]="fin","fin","continue"),Tableau_calcul[[#This Row],[agrégat.num]]))</f>
        <v>#NUM!</v>
      </c>
      <c r="I55" s="5" t="e">
        <f ca="1">IF(Tableau_calcul[[#This Row],[agrégat.période.début]]="début",Tableau_calcul[[#This Row],[Date]],"")</f>
        <v>#NUM!</v>
      </c>
      <c r="J55" s="5" t="e">
        <f>IF(Tableau_calcul[[#This Row],[Traitement]]="","",IF(Tableau_calcul[[#This Row],[agrégat.num.période.fin]]=H54,"",VLOOKUP(CONCATENATE("fin",Tableau_calcul[[#This Row],[agrégat.num]]),Tableau_calcul[[agrégat.num.période.fin]:[Date]],4,FALSE)))</f>
        <v>#NUM!</v>
      </c>
      <c r="K55" s="5">
        <f>IF(AND(OR(MOD(YEAR(K54),400)=0,AND(MOD(YEAR(K54),4)=0,MOD(YEAR(K54),100)&lt;&gt;0)),MONTH(K54)=2,DAY(K54)=28),K54+1,
IF(AND(MONTH(K54)=2,DAY(K54)=28,COUNTIF($K$2:K54,DATE(YEAR(K54)-1,2,28))+COUNTIF($K$2:K54,DATE(YEAR(K54),2,28))&lt;2),DATE(YEAR(K54),2,28),IF(ROW()=2,Date_survenance,K54+1)))</f>
        <v>53</v>
      </c>
      <c r="L5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5" s="24" t="e">
        <f>IF(Tableau_calcul[[#This Row],[Date]]=K54,"",IF(AND(K55=DATE(YEAR(A55)+1,MONTH(A55),DAY(A55)),Tableau_absentéisme_décomposé[[#This Row],[Traitement]]="Plein traitement"),"anniv PT",IF(COUNTIF($P$2:P54,"Plein traitement")+COUNTIF(B55:$B$367,"Plein traitement")&lt;droits_PT,droits_PT-COUNTIF($P$2:P54,"Plein traitement")-COUNTIF(B55:$B$367,"Plein traitement"),0)))</f>
        <v>#NUM!</v>
      </c>
      <c r="N55" s="1" t="e">
        <f>droits_DT</f>
        <v>#NUM!</v>
      </c>
      <c r="O55" s="1" t="e">
        <f>IF(Tableau_calcul[[#This Row],[Date]]=K54,"",IF(AND(K55=DATE(YEAR(A55)+1,MONTH(A55),DAY(A55)),Tableau_absentéisme_décomposé[[#This Row],[Traitement]]="Demi traitement"),"anniv DT",IF(COUNTIF($P$2:P54,"Demi traitement")+IF(AND($A$60=$A$61,$B$60=$B$61,$B$60="Demi traitement"),COUNTIF(B55:$B$367,"Demi traitement")-1,COUNTIF(B55:$B$367,"Demi traitement"))&lt;droits_DT,droits_DT-COUNTIF($P$2:P54,"Demi traitement")-IF(AND($A$60=$A$61,$B$60=$B$61,$B$60="Demi traitement"),COUNTIF(B55:$B$367,"Demi traitement")-1,COUNTIF(B55:$B$367,"Demi traitement")),0)))</f>
        <v>#NUM!</v>
      </c>
      <c r="P55" s="1" t="e">
        <f>IF(M55="","",IF(OR(M55="anniv PT",M55&gt;0),"Plein traitement",IF(OR(LEFT(Statut_agent,1)="A",LEFT(Statut_agent,1)="B",LEFT(Statut_agent,1)="C"),"Demi Traitement",IF(OR(O55="anniv DT",O55&gt;0),"Demi traitement","Sans traitement"))))</f>
        <v>#NUM!</v>
      </c>
    </row>
    <row r="56" spans="1:16" x14ac:dyDescent="0.25">
      <c r="A56" s="28">
        <f>IF(AND(OR(MOD(YEAR(Tableau_calcul[[#This Row],[Date]])-1,400)=0,AND(MOD(YEAR(Tableau_calcul[[#This Row],[Date]])-1,4)=0,MOD(YEAR(Tableau_calcul[[#This Row],[Date]])-1,100)&lt;&gt;0)),MONTH(A55)=2,DAY(A55)=28,COUNTIF($A$2:A55,DATE(YEAR(A55),2,28))&lt;2),DATE(YEAR(Tableau_calcul[[#This Row],[Date]])-1,2,29),IF(AND(DAY(A55)=28,MONTH(A55)=2,COUNTIF($A$2:A55,DATE(YEAR(A55)-1,2,28))+COUNTIF($A$2:A55,DATE(YEAR(A55),2,28))&lt;2),DATE(YEAR(Tableau_calcul[[#This Row],[Date]])-1,2,28),DATE(YEAR(Tableau_calcul[[#This Row],[Date]])-1,MONTH(Tableau_calcul[[#This Row],[Date]]),DAY(Tableau_calcul[[#This Row],[Date]]))))</f>
        <v>693651</v>
      </c>
      <c r="B56" s="1" t="str">
        <f>IF(Tableau_absentéisme_décomposé[[#This Row],[Date]]=A55,"",IFERROR(INDEX(Tableau_absentéisme[],IF(AND(Tableau_absentéisme_décomposé[[#This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6" s="1" t="e">
        <f ca="1">IF(Tableau_calcul[[#This Row],[Traitement]]="","",IF(Tableau_calcul[[#This Row],[Traitement]]&lt;&gt;IF(K54=K55,OFFSET(Tableau_calcul[[#This Row],[Traitement]],2,0),OFFSET(Tableau_calcul[[#This Row],[Traitement]],-1,0)),"début","continue"))</f>
        <v>#NUM!</v>
      </c>
      <c r="E56" s="1" t="e">
        <f ca="1">IF(Tableau_calcul[[#This Row],[Traitement]]="","",IF(Tableau_calcul[[#This Row],[Traitement]]&lt;&gt;IF(Tableau_calcul[[#This Row],[Date]]=K57,OFFSET(Tableau_calcul[[#This Row],[Traitement]],2,0),OFFSET(Tableau_calcul[[#This Row],[Traitement]],1,0)),"fin","continue"))</f>
        <v>#NUM!</v>
      </c>
      <c r="F56" s="1">
        <f ca="1">COUNTIF($D$2:D56,"début")</f>
        <v>0</v>
      </c>
      <c r="G56" s="1" t="e">
        <f>IF(Tableau_calcul[[#This Row],[Traitement]]="","",CONCATENATE(Tableau_calcul[[#This Row],[agrégat.période.début]],Tableau_calcul[[#This Row],[agrégat.num]]))</f>
        <v>#NUM!</v>
      </c>
      <c r="H56" s="1" t="e">
        <f>IF(Tableau_calcul[[#This Row],[Traitement]]="","",CONCATENATE(IF(Tableau_calcul[[#This Row],[agrégat.période.fin]]="fin","fin","continue"),Tableau_calcul[[#This Row],[agrégat.num]]))</f>
        <v>#NUM!</v>
      </c>
      <c r="I56" s="5" t="e">
        <f ca="1">IF(Tableau_calcul[[#This Row],[agrégat.période.début]]="début",Tableau_calcul[[#This Row],[Date]],"")</f>
        <v>#NUM!</v>
      </c>
      <c r="J56" s="5" t="e">
        <f>IF(Tableau_calcul[[#This Row],[Traitement]]="","",IF(Tableau_calcul[[#This Row],[agrégat.num.période.fin]]=H55,"",VLOOKUP(CONCATENATE("fin",Tableau_calcul[[#This Row],[agrégat.num]]),Tableau_calcul[[agrégat.num.période.fin]:[Date]],4,FALSE)))</f>
        <v>#NUM!</v>
      </c>
      <c r="K56" s="5">
        <f>IF(AND(OR(MOD(YEAR(K55),400)=0,AND(MOD(YEAR(K55),4)=0,MOD(YEAR(K55),100)&lt;&gt;0)),MONTH(K55)=2,DAY(K55)=28),K55+1,
IF(AND(MONTH(K55)=2,DAY(K55)=28,COUNTIF($K$2:K55,DATE(YEAR(K55)-1,2,28))+COUNTIF($K$2:K55,DATE(YEAR(K55),2,28))&lt;2),DATE(YEAR(K55),2,28),IF(ROW()=2,Date_survenance,K55+1)))</f>
        <v>54</v>
      </c>
      <c r="L5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6" s="24" t="e">
        <f>IF(Tableau_calcul[[#This Row],[Date]]=K55,"",IF(AND(K56=DATE(YEAR(A56)+1,MONTH(A56),DAY(A56)),Tableau_absentéisme_décomposé[[#This Row],[Traitement]]="Plein traitement"),"anniv PT",IF(COUNTIF($P$2:P55,"Plein traitement")+COUNTIF(B56:$B$367,"Plein traitement")&lt;droits_PT,droits_PT-COUNTIF($P$2:P55,"Plein traitement")-COUNTIF(B56:$B$367,"Plein traitement"),0)))</f>
        <v>#NUM!</v>
      </c>
      <c r="N56" s="1" t="e">
        <f>droits_DT</f>
        <v>#NUM!</v>
      </c>
      <c r="O56" s="1" t="e">
        <f>IF(Tableau_calcul[[#This Row],[Date]]=K55,"",IF(AND(K56=DATE(YEAR(A56)+1,MONTH(A56),DAY(A56)),Tableau_absentéisme_décomposé[[#This Row],[Traitement]]="Demi traitement"),"anniv DT",IF(COUNTIF($P$2:P55,"Demi traitement")+IF(AND($A$60=$A$61,$B$60=$B$61,$B$60="Demi traitement"),COUNTIF(B56:$B$367,"Demi traitement")-1,COUNTIF(B56:$B$367,"Demi traitement"))&lt;droits_DT,droits_DT-COUNTIF($P$2:P55,"Demi traitement")-IF(AND($A$60=$A$61,$B$60=$B$61,$B$60="Demi traitement"),COUNTIF(B56:$B$367,"Demi traitement")-1,COUNTIF(B56:$B$367,"Demi traitement")),0)))</f>
        <v>#NUM!</v>
      </c>
      <c r="P56" s="1" t="e">
        <f>IF(M56="","",IF(OR(M56="anniv PT",M56&gt;0),"Plein traitement",IF(OR(LEFT(Statut_agent,1)="A",LEFT(Statut_agent,1)="B",LEFT(Statut_agent,1)="C"),"Demi Traitement",IF(OR(O56="anniv DT",O56&gt;0),"Demi traitement","Sans traitement"))))</f>
        <v>#NUM!</v>
      </c>
    </row>
    <row r="57" spans="1:16" x14ac:dyDescent="0.25">
      <c r="A57" s="28">
        <f>IF(AND(OR(MOD(YEAR(Tableau_calcul[[#This Row],[Date]])-1,400)=0,AND(MOD(YEAR(Tableau_calcul[[#This Row],[Date]])-1,4)=0,MOD(YEAR(Tableau_calcul[[#This Row],[Date]])-1,100)&lt;&gt;0)),MONTH(A56)=2,DAY(A56)=28,COUNTIF($A$2:A56,DATE(YEAR(A56),2,28))&lt;2),DATE(YEAR(Tableau_calcul[[#This Row],[Date]])-1,2,29),IF(AND(DAY(A56)=28,MONTH(A56)=2,COUNTIF($A$2:A56,DATE(YEAR(A56)-1,2,28))+COUNTIF($A$2:A56,DATE(YEAR(A56),2,28))&lt;2),DATE(YEAR(Tableau_calcul[[#This Row],[Date]])-1,2,28),DATE(YEAR(Tableau_calcul[[#This Row],[Date]])-1,MONTH(Tableau_calcul[[#This Row],[Date]]),DAY(Tableau_calcul[[#This Row],[Date]]))))</f>
        <v>693652</v>
      </c>
      <c r="B57" s="1" t="str">
        <f>IF(Tableau_absentéisme_décomposé[[#This Row],[Date]]=A56,"",IFERROR(INDEX(Tableau_absentéisme[],IF(AND(Tableau_absentéisme_décomposé[[#This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7" s="1" t="e">
        <f ca="1">IF(Tableau_calcul[[#This Row],[Traitement]]="","",IF(Tableau_calcul[[#This Row],[Traitement]]&lt;&gt;IF(K55=K56,OFFSET(Tableau_calcul[[#This Row],[Traitement]],2,0),OFFSET(Tableau_calcul[[#This Row],[Traitement]],-1,0)),"début","continue"))</f>
        <v>#NUM!</v>
      </c>
      <c r="E57" s="1" t="e">
        <f ca="1">IF(Tableau_calcul[[#This Row],[Traitement]]="","",IF(Tableau_calcul[[#This Row],[Traitement]]&lt;&gt;IF(Tableau_calcul[[#This Row],[Date]]=K58,OFFSET(Tableau_calcul[[#This Row],[Traitement]],2,0),OFFSET(Tableau_calcul[[#This Row],[Traitement]],1,0)),"fin","continue"))</f>
        <v>#NUM!</v>
      </c>
      <c r="F57" s="1">
        <f ca="1">COUNTIF($D$2:D57,"début")</f>
        <v>0</v>
      </c>
      <c r="G57" s="1" t="e">
        <f>IF(Tableau_calcul[[#This Row],[Traitement]]="","",CONCATENATE(Tableau_calcul[[#This Row],[agrégat.période.début]],Tableau_calcul[[#This Row],[agrégat.num]]))</f>
        <v>#NUM!</v>
      </c>
      <c r="H57" s="1" t="e">
        <f>IF(Tableau_calcul[[#This Row],[Traitement]]="","",CONCATENATE(IF(Tableau_calcul[[#This Row],[agrégat.période.fin]]="fin","fin","continue"),Tableau_calcul[[#This Row],[agrégat.num]]))</f>
        <v>#NUM!</v>
      </c>
      <c r="I57" s="5" t="e">
        <f ca="1">IF(Tableau_calcul[[#This Row],[agrégat.période.début]]="début",Tableau_calcul[[#This Row],[Date]],"")</f>
        <v>#NUM!</v>
      </c>
      <c r="J57" s="5" t="e">
        <f>IF(Tableau_calcul[[#This Row],[Traitement]]="","",IF(Tableau_calcul[[#This Row],[agrégat.num.période.fin]]=H56,"",VLOOKUP(CONCATENATE("fin",Tableau_calcul[[#This Row],[agrégat.num]]),Tableau_calcul[[agrégat.num.période.fin]:[Date]],4,FALSE)))</f>
        <v>#NUM!</v>
      </c>
      <c r="K57" s="5">
        <f>IF(AND(OR(MOD(YEAR(K56),400)=0,AND(MOD(YEAR(K56),4)=0,MOD(YEAR(K56),100)&lt;&gt;0)),MONTH(K56)=2,DAY(K56)=28),K56+1,
IF(AND(MONTH(K56)=2,DAY(K56)=28,COUNTIF($K$2:K56,DATE(YEAR(K56)-1,2,28))+COUNTIF($K$2:K56,DATE(YEAR(K56),2,28))&lt;2),DATE(YEAR(K56),2,28),IF(ROW()=2,Date_survenance,K56+1)))</f>
        <v>55</v>
      </c>
      <c r="L5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7" s="24" t="e">
        <f>IF(Tableau_calcul[[#This Row],[Date]]=K56,"",IF(AND(K57=DATE(YEAR(A57)+1,MONTH(A57),DAY(A57)),Tableau_absentéisme_décomposé[[#This Row],[Traitement]]="Plein traitement"),"anniv PT",IF(COUNTIF($P$2:P56,"Plein traitement")+COUNTIF(B57:$B$367,"Plein traitement")&lt;droits_PT,droits_PT-COUNTIF($P$2:P56,"Plein traitement")-COUNTIF(B57:$B$367,"Plein traitement"),0)))</f>
        <v>#NUM!</v>
      </c>
      <c r="N57" s="1" t="e">
        <f>droits_DT</f>
        <v>#NUM!</v>
      </c>
      <c r="O57" s="1" t="e">
        <f>IF(Tableau_calcul[[#This Row],[Date]]=K56,"",IF(AND(K57=DATE(YEAR(A57)+1,MONTH(A57),DAY(A57)),Tableau_absentéisme_décomposé[[#This Row],[Traitement]]="Demi traitement"),"anniv DT",IF(COUNTIF($P$2:P56,"Demi traitement")+IF(AND($A$60=$A$61,$B$60=$B$61,$B$60="Demi traitement"),COUNTIF(B57:$B$367,"Demi traitement")-1,COUNTIF(B57:$B$367,"Demi traitement"))&lt;droits_DT,droits_DT-COUNTIF($P$2:P56,"Demi traitement")-IF(AND($A$60=$A$61,$B$60=$B$61,$B$60="Demi traitement"),COUNTIF(B57:$B$367,"Demi traitement")-1,COUNTIF(B57:$B$367,"Demi traitement")),0)))</f>
        <v>#NUM!</v>
      </c>
      <c r="P57" s="1" t="e">
        <f>IF(M57="","",IF(OR(M57="anniv PT",M57&gt;0),"Plein traitement",IF(OR(LEFT(Statut_agent,1)="A",LEFT(Statut_agent,1)="B",LEFT(Statut_agent,1)="C"),"Demi Traitement",IF(OR(O57="anniv DT",O57&gt;0),"Demi traitement","Sans traitement"))))</f>
        <v>#NUM!</v>
      </c>
    </row>
    <row r="58" spans="1:16" x14ac:dyDescent="0.25">
      <c r="A58" s="28">
        <f>IF(AND(OR(MOD(YEAR(Tableau_calcul[[#This Row],[Date]])-1,400)=0,AND(MOD(YEAR(Tableau_calcul[[#This Row],[Date]])-1,4)=0,MOD(YEAR(Tableau_calcul[[#This Row],[Date]])-1,100)&lt;&gt;0)),MONTH(A57)=2,DAY(A57)=28,COUNTIF($A$2:A57,DATE(YEAR(A57),2,28))&lt;2),DATE(YEAR(Tableau_calcul[[#This Row],[Date]])-1,2,29),IF(AND(DAY(A57)=28,MONTH(A57)=2,COUNTIF($A$2:A57,DATE(YEAR(A57)-1,2,28))+COUNTIF($A$2:A57,DATE(YEAR(A57),2,28))&lt;2),DATE(YEAR(Tableau_calcul[[#This Row],[Date]])-1,2,28),DATE(YEAR(Tableau_calcul[[#This Row],[Date]])-1,MONTH(Tableau_calcul[[#This Row],[Date]]),DAY(Tableau_calcul[[#This Row],[Date]]))))</f>
        <v>693653</v>
      </c>
      <c r="B58" s="1" t="str">
        <f>IF(Tableau_absentéisme_décomposé[[#This Row],[Date]]=A57,"",IFERROR(INDEX(Tableau_absentéisme[],IF(AND(Tableau_absentéisme_décomposé[[#This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8" s="1" t="e">
        <f ca="1">IF(Tableau_calcul[[#This Row],[Traitement]]="","",IF(Tableau_calcul[[#This Row],[Traitement]]&lt;&gt;IF(K56=K57,OFFSET(Tableau_calcul[[#This Row],[Traitement]],2,0),OFFSET(Tableau_calcul[[#This Row],[Traitement]],-1,0)),"début","continue"))</f>
        <v>#NUM!</v>
      </c>
      <c r="E58" s="1" t="e">
        <f ca="1">IF(Tableau_calcul[[#This Row],[Traitement]]="","",IF(Tableau_calcul[[#This Row],[Traitement]]&lt;&gt;IF(Tableau_calcul[[#This Row],[Date]]=K59,OFFSET(Tableau_calcul[[#This Row],[Traitement]],2,0),OFFSET(Tableau_calcul[[#This Row],[Traitement]],1,0)),"fin","continue"))</f>
        <v>#NUM!</v>
      </c>
      <c r="F58" s="1">
        <f ca="1">COUNTIF($D$2:D58,"début")</f>
        <v>0</v>
      </c>
      <c r="G58" s="1" t="e">
        <f>IF(Tableau_calcul[[#This Row],[Traitement]]="","",CONCATENATE(Tableau_calcul[[#This Row],[agrégat.période.début]],Tableau_calcul[[#This Row],[agrégat.num]]))</f>
        <v>#NUM!</v>
      </c>
      <c r="H58" s="1" t="e">
        <f>IF(Tableau_calcul[[#This Row],[Traitement]]="","",CONCATENATE(IF(Tableau_calcul[[#This Row],[agrégat.période.fin]]="fin","fin","continue"),Tableau_calcul[[#This Row],[agrégat.num]]))</f>
        <v>#NUM!</v>
      </c>
      <c r="I58" s="5" t="e">
        <f ca="1">IF(Tableau_calcul[[#This Row],[agrégat.période.début]]="début",Tableau_calcul[[#This Row],[Date]],"")</f>
        <v>#NUM!</v>
      </c>
      <c r="J58" s="5" t="e">
        <f>IF(Tableau_calcul[[#This Row],[Traitement]]="","",IF(Tableau_calcul[[#This Row],[agrégat.num.période.fin]]=H57,"",VLOOKUP(CONCATENATE("fin",Tableau_calcul[[#This Row],[agrégat.num]]),Tableau_calcul[[agrégat.num.période.fin]:[Date]],4,FALSE)))</f>
        <v>#NUM!</v>
      </c>
      <c r="K58" s="5">
        <f>IF(AND(OR(MOD(YEAR(K57),400)=0,AND(MOD(YEAR(K57),4)=0,MOD(YEAR(K57),100)&lt;&gt;0)),MONTH(K57)=2,DAY(K57)=28),K57+1,
IF(AND(MONTH(K57)=2,DAY(K57)=28,COUNTIF($K$2:K57,DATE(YEAR(K57)-1,2,28))+COUNTIF($K$2:K57,DATE(YEAR(K57),2,28))&lt;2),DATE(YEAR(K57),2,28),IF(ROW()=2,Date_survenance,K57+1)))</f>
        <v>56</v>
      </c>
      <c r="L5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8" s="24" t="e">
        <f>IF(Tableau_calcul[[#This Row],[Date]]=K57,"",IF(AND(K58=DATE(YEAR(A58)+1,MONTH(A58),DAY(A58)),Tableau_absentéisme_décomposé[[#This Row],[Traitement]]="Plein traitement"),"anniv PT",IF(COUNTIF($P$2:P57,"Plein traitement")+COUNTIF(B58:$B$367,"Plein traitement")&lt;droits_PT,droits_PT-COUNTIF($P$2:P57,"Plein traitement")-COUNTIF(B58:$B$367,"Plein traitement"),0)))</f>
        <v>#NUM!</v>
      </c>
      <c r="N58" s="1" t="e">
        <f>droits_DT</f>
        <v>#NUM!</v>
      </c>
      <c r="O58" s="1" t="e">
        <f>IF(Tableau_calcul[[#This Row],[Date]]=K57,"",IF(AND(K58=DATE(YEAR(A58)+1,MONTH(A58),DAY(A58)),Tableau_absentéisme_décomposé[[#This Row],[Traitement]]="Demi traitement"),"anniv DT",IF(COUNTIF($P$2:P57,"Demi traitement")+IF(AND($A$60=$A$61,$B$60=$B$61,$B$60="Demi traitement"),COUNTIF(B58:$B$367,"Demi traitement")-1,COUNTIF(B58:$B$367,"Demi traitement"))&lt;droits_DT,droits_DT-COUNTIF($P$2:P57,"Demi traitement")-IF(AND($A$60=$A$61,$B$60=$B$61,$B$60="Demi traitement"),COUNTIF(B58:$B$367,"Demi traitement")-1,COUNTIF(B58:$B$367,"Demi traitement")),0)))</f>
        <v>#NUM!</v>
      </c>
      <c r="P58" s="1" t="e">
        <f>IF(M58="","",IF(OR(M58="anniv PT",M58&gt;0),"Plein traitement",IF(OR(LEFT(Statut_agent,1)="A",LEFT(Statut_agent,1)="B",LEFT(Statut_agent,1)="C"),"Demi Traitement",IF(OR(O58="anniv DT",O58&gt;0),"Demi traitement","Sans traitement"))))</f>
        <v>#NUM!</v>
      </c>
    </row>
    <row r="59" spans="1:16" x14ac:dyDescent="0.25">
      <c r="A59" s="28">
        <f>IF(AND(OR(MOD(YEAR(Tableau_calcul[[#This Row],[Date]])-1,400)=0,AND(MOD(YEAR(Tableau_calcul[[#This Row],[Date]])-1,4)=0,MOD(YEAR(Tableau_calcul[[#This Row],[Date]])-1,100)&lt;&gt;0)),MONTH(A58)=2,DAY(A58)=28,COUNTIF($A$2:A58,DATE(YEAR(A58),2,28))&lt;2),DATE(YEAR(Tableau_calcul[[#This Row],[Date]])-1,2,29),IF(AND(DAY(A58)=28,MONTH(A58)=2,COUNTIF($A$2:A58,DATE(YEAR(A58)-1,2,28))+COUNTIF($A$2:A58,DATE(YEAR(A58),2,28))&lt;2),DATE(YEAR(Tableau_calcul[[#This Row],[Date]])-1,2,28),DATE(YEAR(Tableau_calcul[[#This Row],[Date]])-1,MONTH(Tableau_calcul[[#This Row],[Date]]),DAY(Tableau_calcul[[#This Row],[Date]]))))</f>
        <v>693654</v>
      </c>
      <c r="B59" s="1" t="str">
        <f>IF(Tableau_absentéisme_décomposé[[#This Row],[Date]]=A58,"",IFERROR(INDEX(Tableau_absentéisme[],IF(AND(Tableau_absentéisme_décomposé[[#This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59" s="1" t="e">
        <f ca="1">IF(Tableau_calcul[[#This Row],[Traitement]]="","",IF(Tableau_calcul[[#This Row],[Traitement]]&lt;&gt;IF(K57=K58,OFFSET(Tableau_calcul[[#This Row],[Traitement]],2,0),OFFSET(Tableau_calcul[[#This Row],[Traitement]],-1,0)),"début","continue"))</f>
        <v>#NUM!</v>
      </c>
      <c r="E59" s="1" t="e">
        <f ca="1">IF(Tableau_calcul[[#This Row],[Traitement]]="","",IF(Tableau_calcul[[#This Row],[Traitement]]&lt;&gt;IF(Tableau_calcul[[#This Row],[Date]]=K60,OFFSET(Tableau_calcul[[#This Row],[Traitement]],2,0),OFFSET(Tableau_calcul[[#This Row],[Traitement]],1,0)),"fin","continue"))</f>
        <v>#NUM!</v>
      </c>
      <c r="F59" s="1">
        <f ca="1">COUNTIF($D$2:D59,"début")</f>
        <v>0</v>
      </c>
      <c r="G59" s="1" t="e">
        <f>IF(Tableau_calcul[[#This Row],[Traitement]]="","",CONCATENATE(Tableau_calcul[[#This Row],[agrégat.période.début]],Tableau_calcul[[#This Row],[agrégat.num]]))</f>
        <v>#NUM!</v>
      </c>
      <c r="H59" s="1" t="e">
        <f>IF(Tableau_calcul[[#This Row],[Traitement]]="","",CONCATENATE(IF(Tableau_calcul[[#This Row],[agrégat.période.fin]]="fin","fin","continue"),Tableau_calcul[[#This Row],[agrégat.num]]))</f>
        <v>#NUM!</v>
      </c>
      <c r="I59" s="5" t="e">
        <f ca="1">IF(Tableau_calcul[[#This Row],[agrégat.période.début]]="début",Tableau_calcul[[#This Row],[Date]],"")</f>
        <v>#NUM!</v>
      </c>
      <c r="J59" s="5" t="e">
        <f>IF(Tableau_calcul[[#This Row],[Traitement]]="","",IF(Tableau_calcul[[#This Row],[agrégat.num.période.fin]]=H58,"",VLOOKUP(CONCATENATE("fin",Tableau_calcul[[#This Row],[agrégat.num]]),Tableau_calcul[[agrégat.num.période.fin]:[Date]],4,FALSE)))</f>
        <v>#NUM!</v>
      </c>
      <c r="K59" s="5">
        <f>IF(AND(OR(MOD(YEAR(K58),400)=0,AND(MOD(YEAR(K58),4)=0,MOD(YEAR(K58),100)&lt;&gt;0)),MONTH(K58)=2,DAY(K58)=28),K58+1,
IF(AND(MONTH(K58)=2,DAY(K58)=28,COUNTIF($K$2:K58,DATE(YEAR(K58)-1,2,28))+COUNTIF($K$2:K58,DATE(YEAR(K58),2,28))&lt;2),DATE(YEAR(K58),2,28),IF(ROW()=2,Date_survenance,K58+1)))</f>
        <v>57</v>
      </c>
      <c r="L5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59" s="24" t="e">
        <f>IF(Tableau_calcul[[#This Row],[Date]]=K58,"",IF(AND(K59=DATE(YEAR(A59)+1,MONTH(A59),DAY(A59)),Tableau_absentéisme_décomposé[[#This Row],[Traitement]]="Plein traitement"),"anniv PT",IF(COUNTIF($P$2:P58,"Plein traitement")+COUNTIF(B59:$B$367,"Plein traitement")&lt;droits_PT,droits_PT-COUNTIF($P$2:P58,"Plein traitement")-COUNTIF(B59:$B$367,"Plein traitement"),0)))</f>
        <v>#NUM!</v>
      </c>
      <c r="N59" s="1" t="e">
        <f>droits_DT</f>
        <v>#NUM!</v>
      </c>
      <c r="O59" s="1" t="e">
        <f>IF(Tableau_calcul[[#This Row],[Date]]=K58,"",IF(AND(K59=DATE(YEAR(A59)+1,MONTH(A59),DAY(A59)),Tableau_absentéisme_décomposé[[#This Row],[Traitement]]="Demi traitement"),"anniv DT",IF(COUNTIF($P$2:P58,"Demi traitement")+IF(AND($A$60=$A$61,$B$60=$B$61,$B$60="Demi traitement"),COUNTIF(B59:$B$367,"Demi traitement")-1,COUNTIF(B59:$B$367,"Demi traitement"))&lt;droits_DT,droits_DT-COUNTIF($P$2:P58,"Demi traitement")-IF(AND($A$60=$A$61,$B$60=$B$61,$B$60="Demi traitement"),COUNTIF(B59:$B$367,"Demi traitement")-1,COUNTIF(B59:$B$367,"Demi traitement")),0)))</f>
        <v>#NUM!</v>
      </c>
      <c r="P59" s="1" t="e">
        <f>IF(M59="","",IF(OR(M59="anniv PT",M59&gt;0),"Plein traitement",IF(OR(LEFT(Statut_agent,1)="A",LEFT(Statut_agent,1)="B",LEFT(Statut_agent,1)="C"),"Demi Traitement",IF(OR(O59="anniv DT",O59&gt;0),"Demi traitement","Sans traitement"))))</f>
        <v>#NUM!</v>
      </c>
    </row>
    <row r="60" spans="1:16" x14ac:dyDescent="0.25">
      <c r="A60" s="28">
        <f>IF(AND(OR(MOD(YEAR(Tableau_calcul[[#This Row],[Date]])-1,400)=0,AND(MOD(YEAR(Tableau_calcul[[#This Row],[Date]])-1,4)=0,MOD(YEAR(Tableau_calcul[[#This Row],[Date]])-1,100)&lt;&gt;0)),MONTH(A59)=2,DAY(A59)=28,COUNTIF($A$2:A59,DATE(YEAR(A59),2,28))&lt;2),DATE(YEAR(Tableau_calcul[[#This Row],[Date]])-1,2,29),IF(AND(DAY(A59)=28,MONTH(A59)=2,COUNTIF($A$2:A59,DATE(YEAR(A59)-1,2,28))+COUNTIF($A$2:A59,DATE(YEAR(A59),2,28))&lt;2),DATE(YEAR(Tableau_calcul[[#This Row],[Date]])-1,2,28),DATE(YEAR(Tableau_calcul[[#This Row],[Date]])-1,MONTH(Tableau_calcul[[#This Row],[Date]]),DAY(Tableau_calcul[[#This Row],[Date]]))))</f>
        <v>693655</v>
      </c>
      <c r="B60" s="1" t="str">
        <f>IF(Tableau_absentéisme_décomposé[[#This Row],[Date]]=A59,"",IFERROR(INDEX(Tableau_absentéisme[],IF(AND(Tableau_absentéisme_décomposé[[#This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0" s="1" t="e">
        <f ca="1">IF(Tableau_calcul[[#This Row],[Traitement]]="","",IF(Tableau_calcul[[#This Row],[Traitement]]&lt;&gt;IF(K58=K59,OFFSET(Tableau_calcul[[#This Row],[Traitement]],2,0),OFFSET(Tableau_calcul[[#This Row],[Traitement]],-1,0)),"début","continue"))</f>
        <v>#NUM!</v>
      </c>
      <c r="E60" s="1" t="e">
        <f ca="1">IF(Tableau_calcul[[#This Row],[Traitement]]="","",IF(Tableau_calcul[[#This Row],[Traitement]]&lt;&gt;IF(Tableau_calcul[[#This Row],[Date]]=K61,OFFSET(Tableau_calcul[[#This Row],[Traitement]],2,0),OFFSET(Tableau_calcul[[#This Row],[Traitement]],1,0)),"fin","continue"))</f>
        <v>#NUM!</v>
      </c>
      <c r="F60" s="1">
        <f ca="1">COUNTIF($D$2:D60,"début")</f>
        <v>0</v>
      </c>
      <c r="G60" s="1" t="e">
        <f>IF(Tableau_calcul[[#This Row],[Traitement]]="","",CONCATENATE(Tableau_calcul[[#This Row],[agrégat.période.début]],Tableau_calcul[[#This Row],[agrégat.num]]))</f>
        <v>#NUM!</v>
      </c>
      <c r="H60" s="1" t="e">
        <f>IF(Tableau_calcul[[#This Row],[Traitement]]="","",CONCATENATE(IF(Tableau_calcul[[#This Row],[agrégat.période.fin]]="fin","fin","continue"),Tableau_calcul[[#This Row],[agrégat.num]]))</f>
        <v>#NUM!</v>
      </c>
      <c r="I60" s="5" t="e">
        <f ca="1">IF(Tableau_calcul[[#This Row],[agrégat.période.début]]="début",Tableau_calcul[[#This Row],[Date]],"")</f>
        <v>#NUM!</v>
      </c>
      <c r="J60" s="5" t="e">
        <f>IF(Tableau_calcul[[#This Row],[Traitement]]="","",IF(Tableau_calcul[[#This Row],[agrégat.num.période.fin]]=H59,"",VLOOKUP(CONCATENATE("fin",Tableau_calcul[[#This Row],[agrégat.num]]),Tableau_calcul[[agrégat.num.période.fin]:[Date]],4,FALSE)))</f>
        <v>#NUM!</v>
      </c>
      <c r="K60" s="5">
        <f>IF(AND(OR(MOD(YEAR(K59),400)=0,AND(MOD(YEAR(K59),4)=0,MOD(YEAR(K59),100)&lt;&gt;0)),MONTH(K59)=2,DAY(K59)=28),K59+1,
IF(AND(MONTH(K59)=2,DAY(K59)=28,COUNTIF($K$2:K59,DATE(YEAR(K59)-1,2,28))+COUNTIF($K$2:K59,DATE(YEAR(K59),2,28))&lt;2),DATE(YEAR(K59),2,28),IF(ROW()=2,Date_survenance,K59+1)))</f>
        <v>58</v>
      </c>
      <c r="L6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0" s="24" t="e">
        <f>IF(Tableau_calcul[[#This Row],[Date]]=K59,"",IF(AND(K60=DATE(YEAR(A60)+1,MONTH(A60),DAY(A60)),Tableau_absentéisme_décomposé[[#This Row],[Traitement]]="Plein traitement"),"anniv PT",IF(COUNTIF($P$2:P59,"Plein traitement")+COUNTIF(B60:$B$367,"Plein traitement")&lt;droits_PT,droits_PT-COUNTIF($P$2:P59,"Plein traitement")-COUNTIF(B60:$B$367,"Plein traitement"),0)))</f>
        <v>#NUM!</v>
      </c>
      <c r="N60" s="1" t="e">
        <f>droits_DT</f>
        <v>#NUM!</v>
      </c>
      <c r="O60" s="1" t="e">
        <f>IF(Tableau_calcul[[#This Row],[Date]]=K59,"",IF(AND(K60=DATE(YEAR(A60)+1,MONTH(A60),DAY(A60)),Tableau_absentéisme_décomposé[[#This Row],[Traitement]]="Demi traitement"),"anniv DT",IF(COUNTIF($P$2:P59,"Demi traitement")+IF(AND($A$60=$A$61,$B$60=$B$61,$B$60="Demi traitement"),COUNTIF(B60:$B$367,"Demi traitement")-1,COUNTIF(B60:$B$367,"Demi traitement"))&lt;droits_DT,droits_DT-COUNTIF($P$2:P59,"Demi traitement")-IF(AND($A$60=$A$61,$B$60=$B$61,$B$60="Demi traitement"),COUNTIF(B60:$B$367,"Demi traitement")-1,COUNTIF(B60:$B$367,"Demi traitement")),0)))</f>
        <v>#NUM!</v>
      </c>
      <c r="P60" s="1" t="e">
        <f>IF(M60="","",IF(OR(M60="anniv PT",M60&gt;0),"Plein traitement",IF(OR(LEFT(Statut_agent,1)="A",LEFT(Statut_agent,1)="B",LEFT(Statut_agent,1)="C"),"Demi Traitement",IF(OR(O60="anniv DT",O60&gt;0),"Demi traitement","Sans traitement"))))</f>
        <v>#NUM!</v>
      </c>
    </row>
    <row r="61" spans="1:16" x14ac:dyDescent="0.25">
      <c r="A61" s="28">
        <f>IF(AND(OR(MOD(YEAR(Tableau_calcul[[#This Row],[Date]])-1,400)=0,AND(MOD(YEAR(Tableau_calcul[[#This Row],[Date]])-1,4)=0,MOD(YEAR(Tableau_calcul[[#This Row],[Date]])-1,100)&lt;&gt;0)),MONTH(A60)=2,DAY(A60)=28,COUNTIF($A$2:A60,DATE(YEAR(A60),2,28))&lt;2),DATE(YEAR(Tableau_calcul[[#This Row],[Date]])-1,2,29),IF(AND(DAY(A60)=28,MONTH(A60)=2,COUNTIF($A$2:A60,DATE(YEAR(A60)-1,2,28))+COUNTIF($A$2:A60,DATE(YEAR(A60),2,28))&lt;2),DATE(YEAR(Tableau_calcul[[#This Row],[Date]])-1,2,28),DATE(YEAR(Tableau_calcul[[#This Row],[Date]])-1,MONTH(Tableau_calcul[[#This Row],[Date]]),DAY(Tableau_calcul[[#This Row],[Date]]))))</f>
        <v>693656</v>
      </c>
      <c r="B61" s="1" t="str">
        <f>IF(Tableau_absentéisme_décomposé[[#This Row],[Date]]=A60,"",IFERROR(INDEX(Tableau_absentéisme[],IF(AND(Tableau_absentéisme_décomposé[[#This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1" s="1" t="e">
        <f ca="1">IF(Tableau_calcul[[#This Row],[Traitement]]="","",IF(Tableau_calcul[[#This Row],[Traitement]]&lt;&gt;IF(K59=K60,OFFSET(Tableau_calcul[[#This Row],[Traitement]],2,0),OFFSET(Tableau_calcul[[#This Row],[Traitement]],-1,0)),"début","continue"))</f>
        <v>#NUM!</v>
      </c>
      <c r="E61" s="1" t="e">
        <f ca="1">IF(Tableau_calcul[[#This Row],[Traitement]]="","",IF(Tableau_calcul[[#This Row],[Traitement]]&lt;&gt;IF(Tableau_calcul[[#This Row],[Date]]=K62,OFFSET(Tableau_calcul[[#This Row],[Traitement]],2,0),OFFSET(Tableau_calcul[[#This Row],[Traitement]],1,0)),"fin","continue"))</f>
        <v>#NUM!</v>
      </c>
      <c r="F61" s="1">
        <f ca="1">COUNTIF($D$2:D61,"début")</f>
        <v>0</v>
      </c>
      <c r="G61" s="1" t="e">
        <f>IF(Tableau_calcul[[#This Row],[Traitement]]="","",CONCATENATE(Tableau_calcul[[#This Row],[agrégat.période.début]],Tableau_calcul[[#This Row],[agrégat.num]]))</f>
        <v>#NUM!</v>
      </c>
      <c r="H61" s="1" t="e">
        <f>IF(Tableau_calcul[[#This Row],[Traitement]]="","",CONCATENATE(IF(Tableau_calcul[[#This Row],[agrégat.période.fin]]="fin","fin","continue"),Tableau_calcul[[#This Row],[agrégat.num]]))</f>
        <v>#NUM!</v>
      </c>
      <c r="I61" s="5" t="e">
        <f ca="1">IF(Tableau_calcul[[#This Row],[agrégat.période.début]]="début",Tableau_calcul[[#This Row],[Date]],"")</f>
        <v>#NUM!</v>
      </c>
      <c r="J61" s="5" t="e">
        <f>IF(Tableau_calcul[[#This Row],[Traitement]]="","",IF(Tableau_calcul[[#This Row],[agrégat.num.période.fin]]=H60,"",VLOOKUP(CONCATENATE("fin",Tableau_calcul[[#This Row],[agrégat.num]]),Tableau_calcul[[agrégat.num.période.fin]:[Date]],4,FALSE)))</f>
        <v>#NUM!</v>
      </c>
      <c r="K61" s="5">
        <f>IF(AND(OR(MOD(YEAR(K60),400)=0,AND(MOD(YEAR(K60),4)=0,MOD(YEAR(K60),100)&lt;&gt;0)),MONTH(K60)=2,DAY(K60)=28),K60+1,
IF(AND(MONTH(K60)=2,DAY(K60)=28,COUNTIF($K$2:K60,DATE(YEAR(K60)-1,2,28))+COUNTIF($K$2:K60,DATE(YEAR(K60),2,28))&lt;2),DATE(YEAR(K60),2,28),IF(ROW()=2,Date_survenance,K60+1)))</f>
        <v>59</v>
      </c>
      <c r="L6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1" s="24" t="e">
        <f>IF(Tableau_calcul[[#This Row],[Date]]=K60,"",IF(AND(K61=DATE(YEAR(A61)+1,MONTH(A61),DAY(A61)),Tableau_absentéisme_décomposé[[#This Row],[Traitement]]="Plein traitement"),"anniv PT",IF(COUNTIF($P$2:P60,"Plein traitement")+COUNTIF(B61:$B$367,"Plein traitement")&lt;droits_PT,droits_PT-COUNTIF($P$2:P60,"Plein traitement")-COUNTIF(B61:$B$367,"Plein traitement"),0)))</f>
        <v>#NUM!</v>
      </c>
      <c r="N61" s="1" t="e">
        <f>droits_DT</f>
        <v>#NUM!</v>
      </c>
      <c r="O61" s="1" t="e">
        <f>IF(Tableau_calcul[[#This Row],[Date]]=K60,"",IF(AND(K61=DATE(YEAR(A61)+1,MONTH(A61),DAY(A61)),Tableau_absentéisme_décomposé[[#This Row],[Traitement]]="Demi traitement"),"anniv DT",IF(COUNTIF($P$2:P60,"Demi traitement")+IF(AND($A$60=$A$61,$B$60=$B$61,$B$60="Demi traitement"),COUNTIF(B61:$B$367,"Demi traitement")-1,COUNTIF(B61:$B$367,"Demi traitement"))&lt;droits_DT,droits_DT-COUNTIF($P$2:P60,"Demi traitement")-IF(AND($A$60=$A$61,$B$60=$B$61,$B$60="Demi traitement"),COUNTIF(B61:$B$367,"Demi traitement")-1,COUNTIF(B61:$B$367,"Demi traitement")),0)))</f>
        <v>#NUM!</v>
      </c>
      <c r="P61" s="1" t="e">
        <f>IF(M61="","",IF(OR(M61="anniv PT",M61&gt;0),"Plein traitement",IF(OR(LEFT(Statut_agent,1)="A",LEFT(Statut_agent,1)="B",LEFT(Statut_agent,1)="C"),"Demi Traitement",IF(OR(O61="anniv DT",O61&gt;0),"Demi traitement","Sans traitement"))))</f>
        <v>#NUM!</v>
      </c>
    </row>
    <row r="62" spans="1:16" x14ac:dyDescent="0.25">
      <c r="A62" s="28">
        <f>IF(AND(OR(MOD(YEAR(Tableau_calcul[[#This Row],[Date]])-1,400)=0,AND(MOD(YEAR(Tableau_calcul[[#This Row],[Date]])-1,4)=0,MOD(YEAR(Tableau_calcul[[#This Row],[Date]])-1,100)&lt;&gt;0)),MONTH(A61)=2,DAY(A61)=28,COUNTIF($A$2:A61,DATE(YEAR(A61),2,28))&lt;2),DATE(YEAR(Tableau_calcul[[#This Row],[Date]])-1,2,29),IF(AND(DAY(A61)=28,MONTH(A61)=2,COUNTIF($A$2:A61,DATE(YEAR(A61)-1,2,28))+COUNTIF($A$2:A61,DATE(YEAR(A61),2,28))&lt;2),DATE(YEAR(Tableau_calcul[[#This Row],[Date]])-1,2,28),DATE(YEAR(Tableau_calcul[[#This Row],[Date]])-1,MONTH(Tableau_calcul[[#This Row],[Date]]),DAY(Tableau_calcul[[#This Row],[Date]]))))</f>
        <v>693656</v>
      </c>
      <c r="B62" s="1" t="str">
        <f>IF(Tableau_absentéisme_décomposé[[#This Row],[Date]]=A61,"",IFERROR(INDEX(Tableau_absentéisme[],IF(AND(Tableau_absentéisme_décomposé[[#This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2" s="1" t="str">
        <f ca="1">IF(Tableau_calcul[[#This Row],[Traitement]]="","",IF(Tableau_calcul[[#This Row],[Traitement]]&lt;&gt;IF(K60=K61,OFFSET(Tableau_calcul[[#This Row],[Traitement]],2,0),OFFSET(Tableau_calcul[[#This Row],[Traitement]],-1,0)),"début","continue"))</f>
        <v/>
      </c>
      <c r="E62" s="1" t="str">
        <f ca="1">IF(Tableau_calcul[[#This Row],[Traitement]]="","",IF(Tableau_calcul[[#This Row],[Traitement]]&lt;&gt;IF(Tableau_calcul[[#This Row],[Date]]=K63,OFFSET(Tableau_calcul[[#This Row],[Traitement]],2,0),OFFSET(Tableau_calcul[[#This Row],[Traitement]],1,0)),"fin","continue"))</f>
        <v/>
      </c>
      <c r="F62" s="1">
        <f ca="1">COUNTIF($D$2:D62,"début")</f>
        <v>0</v>
      </c>
      <c r="G62" s="1" t="str">
        <f>IF(Tableau_calcul[[#This Row],[Traitement]]="","",CONCATENATE(Tableau_calcul[[#This Row],[agrégat.période.début]],Tableau_calcul[[#This Row],[agrégat.num]]))</f>
        <v/>
      </c>
      <c r="H62" s="1" t="str">
        <f>IF(Tableau_calcul[[#This Row],[Traitement]]="","",CONCATENATE(IF(Tableau_calcul[[#This Row],[agrégat.période.fin]]="fin","fin","continue"),Tableau_calcul[[#This Row],[agrégat.num]]))</f>
        <v/>
      </c>
      <c r="I62" s="5" t="str">
        <f ca="1">IF(Tableau_calcul[[#This Row],[agrégat.période.début]]="début",Tableau_calcul[[#This Row],[Date]],"")</f>
        <v/>
      </c>
      <c r="J62" s="5" t="str">
        <f>IF(Tableau_calcul[[#This Row],[Traitement]]="","",IF(Tableau_calcul[[#This Row],[agrégat.num.période.fin]]=H61,"",VLOOKUP(CONCATENATE("fin",Tableau_calcul[[#This Row],[agrégat.num]]),Tableau_calcul[[agrégat.num.période.fin]:[Date]],4,FALSE)))</f>
        <v/>
      </c>
      <c r="K62" s="5">
        <f>IF(AND(OR(MOD(YEAR(K61),400)=0,AND(MOD(YEAR(K61),4)=0,MOD(YEAR(K61),100)&lt;&gt;0)),MONTH(K61)=2,DAY(K61)=28),K61+1,
IF(AND(MONTH(K61)=2,DAY(K61)=28,COUNTIF($K$2:K61,DATE(YEAR(K61)-1,2,28))+COUNTIF($K$2:K61,DATE(YEAR(K61),2,28))&lt;2),DATE(YEAR(K61),2,28),IF(ROW()=2,Date_survenance,K61+1)))</f>
        <v>59</v>
      </c>
      <c r="L6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2" s="24" t="str">
        <f>IF(Tableau_calcul[[#This Row],[Date]]=K61,"",IF(AND(K62=DATE(YEAR(A62)+1,MONTH(A62),DAY(A62)),Tableau_absentéisme_décomposé[[#This Row],[Traitement]]="Plein traitement"),"anniv PT",IF(COUNTIF($P$2:P61,"Plein traitement")+COUNTIF(B62:$B$367,"Plein traitement")&lt;droits_PT,droits_PT-COUNTIF($P$2:P61,"Plein traitement")-COUNTIF(B62:$B$367,"Plein traitement"),0)))</f>
        <v/>
      </c>
      <c r="N62" s="1" t="e">
        <f>droits_DT</f>
        <v>#NUM!</v>
      </c>
      <c r="O62" s="1" t="str">
        <f>IF(Tableau_calcul[[#This Row],[Date]]=K61,"",IF(AND(K62=DATE(YEAR(A62)+1,MONTH(A62),DAY(A62)),Tableau_absentéisme_décomposé[[#This Row],[Traitement]]="Demi traitement"),"anniv DT",IF(COUNTIF($P$2:P61,"Demi traitement")+IF(AND($A$60=$A$61,$B$60=$B$61,$B$60="Demi traitement"),COUNTIF(B62:$B$367,"Demi traitement")-1,COUNTIF(B62:$B$367,"Demi traitement"))&lt;droits_DT,droits_DT-COUNTIF($P$2:P61,"Demi traitement")-IF(AND($A$60=$A$61,$B$60=$B$61,$B$60="Demi traitement"),COUNTIF(B62:$B$367,"Demi traitement")-1,COUNTIF(B62:$B$367,"Demi traitement")),0)))</f>
        <v/>
      </c>
      <c r="P62" s="1" t="str">
        <f>IF(M62="","",IF(OR(M62="anniv PT",M62&gt;0),"Plein traitement",IF(OR(LEFT(Statut_agent,1)="A",LEFT(Statut_agent,1)="B",LEFT(Statut_agent,1)="C"),"Demi Traitement",IF(OR(O62="anniv DT",O62&gt;0),"Demi traitement","Sans traitement"))))</f>
        <v/>
      </c>
    </row>
    <row r="63" spans="1:16" x14ac:dyDescent="0.25">
      <c r="A63" s="28">
        <f>IF(AND(OR(MOD(YEAR(Tableau_calcul[[#This Row],[Date]])-1,400)=0,AND(MOD(YEAR(Tableau_calcul[[#This Row],[Date]])-1,4)=0,MOD(YEAR(Tableau_calcul[[#This Row],[Date]])-1,100)&lt;&gt;0)),MONTH(A62)=2,DAY(A62)=28,COUNTIF($A$2:A62,DATE(YEAR(A62),2,28))&lt;2),DATE(YEAR(Tableau_calcul[[#This Row],[Date]])-1,2,29),IF(AND(DAY(A62)=28,MONTH(A62)=2,COUNTIF($A$2:A62,DATE(YEAR(A62)-1,2,28))+COUNTIF($A$2:A62,DATE(YEAR(A62),2,28))&lt;2),DATE(YEAR(Tableau_calcul[[#This Row],[Date]])-1,2,28),DATE(YEAR(Tableau_calcul[[#This Row],[Date]])-1,MONTH(Tableau_calcul[[#This Row],[Date]]),DAY(Tableau_calcul[[#This Row],[Date]]))))</f>
        <v>693657</v>
      </c>
      <c r="B63" s="1" t="str">
        <f>IF(Tableau_absentéisme_décomposé[[#This Row],[Date]]=A62,"",IFERROR(INDEX(Tableau_absentéisme[],IF(AND(Tableau_absentéisme_décomposé[[#This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3" s="1" t="e">
        <f ca="1">IF(Tableau_calcul[[#This Row],[Traitement]]="","",IF(Tableau_calcul[[#This Row],[Traitement]]&lt;&gt;IF(K61=K62,OFFSET(Tableau_calcul[[#This Row],[Traitement]],2,0),OFFSET(Tableau_calcul[[#This Row],[Traitement]],-1,0)),"début","continue"))</f>
        <v>#NUM!</v>
      </c>
      <c r="E63" s="1" t="e">
        <f ca="1">IF(Tableau_calcul[[#This Row],[Traitement]]="","",IF(Tableau_calcul[[#This Row],[Traitement]]&lt;&gt;IF(Tableau_calcul[[#This Row],[Date]]=K64,OFFSET(Tableau_calcul[[#This Row],[Traitement]],2,0),OFFSET(Tableau_calcul[[#This Row],[Traitement]],1,0)),"fin","continue"))</f>
        <v>#NUM!</v>
      </c>
      <c r="F63" s="1">
        <f ca="1">COUNTIF($D$2:D63,"début")</f>
        <v>0</v>
      </c>
      <c r="G63" s="1" t="e">
        <f>IF(Tableau_calcul[[#This Row],[Traitement]]="","",CONCATENATE(Tableau_calcul[[#This Row],[agrégat.période.début]],Tableau_calcul[[#This Row],[agrégat.num]]))</f>
        <v>#NUM!</v>
      </c>
      <c r="H63" s="1" t="e">
        <f>IF(Tableau_calcul[[#This Row],[Traitement]]="","",CONCATENATE(IF(Tableau_calcul[[#This Row],[agrégat.période.fin]]="fin","fin","continue"),Tableau_calcul[[#This Row],[agrégat.num]]))</f>
        <v>#NUM!</v>
      </c>
      <c r="I63" s="5" t="e">
        <f ca="1">IF(Tableau_calcul[[#This Row],[agrégat.période.début]]="début",Tableau_calcul[[#This Row],[Date]],"")</f>
        <v>#NUM!</v>
      </c>
      <c r="J63" s="5" t="e">
        <f>IF(Tableau_calcul[[#This Row],[Traitement]]="","",IF(Tableau_calcul[[#This Row],[agrégat.num.période.fin]]=H62,"",VLOOKUP(CONCATENATE("fin",Tableau_calcul[[#This Row],[agrégat.num]]),Tableau_calcul[[agrégat.num.période.fin]:[Date]],4,FALSE)))</f>
        <v>#NUM!</v>
      </c>
      <c r="K63" s="5">
        <f>IF(AND(OR(MOD(YEAR(K62),400)=0,AND(MOD(YEAR(K62),4)=0,MOD(YEAR(K62),100)&lt;&gt;0)),MONTH(K62)=2,DAY(K62)=28),K62+1,
IF(AND(MONTH(K62)=2,DAY(K62)=28,COUNTIF($K$2:K62,DATE(YEAR(K62)-1,2,28))+COUNTIF($K$2:K62,DATE(YEAR(K62),2,28))&lt;2),DATE(YEAR(K62),2,28),IF(ROW()=2,Date_survenance,K62+1)))</f>
        <v>60</v>
      </c>
      <c r="L6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3" s="24" t="e">
        <f>IF(Tableau_calcul[[#This Row],[Date]]=K62,"",IF(AND(K63=DATE(YEAR(A63)+1,MONTH(A63),DAY(A63)),Tableau_absentéisme_décomposé[[#This Row],[Traitement]]="Plein traitement"),"anniv PT",IF(COUNTIF($P$2:P62,"Plein traitement")+COUNTIF(B63:$B$367,"Plein traitement")&lt;droits_PT,droits_PT-COUNTIF($P$2:P62,"Plein traitement")-COUNTIF(B63:$B$367,"Plein traitement"),0)))</f>
        <v>#NUM!</v>
      </c>
      <c r="N63" s="1" t="e">
        <f>droits_DT</f>
        <v>#NUM!</v>
      </c>
      <c r="O63" s="1" t="e">
        <f>IF(Tableau_calcul[[#This Row],[Date]]=K62,"",IF(AND(K63=DATE(YEAR(A63)+1,MONTH(A63),DAY(A63)),Tableau_absentéisme_décomposé[[#This Row],[Traitement]]="Demi traitement"),"anniv DT",IF(COUNTIF($P$2:P62,"Demi traitement")+IF(AND($A$60=$A$61,$B$60=$B$61,$B$60="Demi traitement"),COUNTIF(B63:$B$367,"Demi traitement")-1,COUNTIF(B63:$B$367,"Demi traitement"))&lt;droits_DT,droits_DT-COUNTIF($P$2:P62,"Demi traitement")-IF(AND($A$60=$A$61,$B$60=$B$61,$B$60="Demi traitement"),COUNTIF(B63:$B$367,"Demi traitement")-1,COUNTIF(B63:$B$367,"Demi traitement")),0)))</f>
        <v>#NUM!</v>
      </c>
      <c r="P63" s="1" t="e">
        <f>IF(M63="","",IF(OR(M63="anniv PT",M63&gt;0),"Plein traitement",IF(OR(LEFT(Statut_agent,1)="A",LEFT(Statut_agent,1)="B",LEFT(Statut_agent,1)="C"),"Demi Traitement",IF(OR(O63="anniv DT",O63&gt;0),"Demi traitement","Sans traitement"))))</f>
        <v>#NUM!</v>
      </c>
    </row>
    <row r="64" spans="1:16" x14ac:dyDescent="0.25">
      <c r="A64" s="28">
        <f>IF(AND(OR(MOD(YEAR(Tableau_calcul[[#This Row],[Date]])-1,400)=0,AND(MOD(YEAR(Tableau_calcul[[#This Row],[Date]])-1,4)=0,MOD(YEAR(Tableau_calcul[[#This Row],[Date]])-1,100)&lt;&gt;0)),MONTH(A63)=2,DAY(A63)=28,COUNTIF($A$2:A63,DATE(YEAR(A63),2,28))&lt;2),DATE(YEAR(Tableau_calcul[[#This Row],[Date]])-1,2,29),IF(AND(DAY(A63)=28,MONTH(A63)=2,COUNTIF($A$2:A63,DATE(YEAR(A63)-1,2,28))+COUNTIF($A$2:A63,DATE(YEAR(A63),2,28))&lt;2),DATE(YEAR(Tableau_calcul[[#This Row],[Date]])-1,2,28),DATE(YEAR(Tableau_calcul[[#This Row],[Date]])-1,MONTH(Tableau_calcul[[#This Row],[Date]]),DAY(Tableau_calcul[[#This Row],[Date]]))))</f>
        <v>693657</v>
      </c>
      <c r="B64" s="1" t="str">
        <f>IF(Tableau_absentéisme_décomposé[[#This Row],[Date]]=A63,"",IFERROR(INDEX(Tableau_absentéisme[],IF(AND(Tableau_absentéisme_décomposé[[#This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4" s="1" t="e">
        <f ca="1">IF(Tableau_calcul[[#This Row],[Traitement]]="","",IF(Tableau_calcul[[#This Row],[Traitement]]&lt;&gt;IF(K62=K63,OFFSET(Tableau_calcul[[#This Row],[Traitement]],2,0),OFFSET(Tableau_calcul[[#This Row],[Traitement]],-1,0)),"début","continue"))</f>
        <v>#NUM!</v>
      </c>
      <c r="E64" s="1" t="e">
        <f ca="1">IF(Tableau_calcul[[#This Row],[Traitement]]="","",IF(Tableau_calcul[[#This Row],[Traitement]]&lt;&gt;IF(Tableau_calcul[[#This Row],[Date]]=K65,OFFSET(Tableau_calcul[[#This Row],[Traitement]],2,0),OFFSET(Tableau_calcul[[#This Row],[Traitement]],1,0)),"fin","continue"))</f>
        <v>#NUM!</v>
      </c>
      <c r="F64" s="1">
        <f ca="1">COUNTIF($D$2:D64,"début")</f>
        <v>0</v>
      </c>
      <c r="G64" s="1" t="e">
        <f>IF(Tableau_calcul[[#This Row],[Traitement]]="","",CONCATENATE(Tableau_calcul[[#This Row],[agrégat.période.début]],Tableau_calcul[[#This Row],[agrégat.num]]))</f>
        <v>#NUM!</v>
      </c>
      <c r="H64" s="1" t="e">
        <f>IF(Tableau_calcul[[#This Row],[Traitement]]="","",CONCATENATE(IF(Tableau_calcul[[#This Row],[agrégat.période.fin]]="fin","fin","continue"),Tableau_calcul[[#This Row],[agrégat.num]]))</f>
        <v>#NUM!</v>
      </c>
      <c r="I64" s="5" t="e">
        <f ca="1">IF(Tableau_calcul[[#This Row],[agrégat.période.début]]="début",Tableau_calcul[[#This Row],[Date]],"")</f>
        <v>#NUM!</v>
      </c>
      <c r="J64" s="5" t="e">
        <f>IF(Tableau_calcul[[#This Row],[Traitement]]="","",IF(Tableau_calcul[[#This Row],[agrégat.num.période.fin]]=H63,"",VLOOKUP(CONCATENATE("fin",Tableau_calcul[[#This Row],[agrégat.num]]),Tableau_calcul[[agrégat.num.période.fin]:[Date]],4,FALSE)))</f>
        <v>#NUM!</v>
      </c>
      <c r="K64" s="5">
        <f>IF(AND(OR(MOD(YEAR(K63),400)=0,AND(MOD(YEAR(K63),4)=0,MOD(YEAR(K63),100)&lt;&gt;0)),MONTH(K63)=2,DAY(K63)=28),K63+1,
IF(AND(MONTH(K63)=2,DAY(K63)=28,COUNTIF($K$2:K63,DATE(YEAR(K63)-1,2,28))+COUNTIF($K$2:K63,DATE(YEAR(K63),2,28))&lt;2),DATE(YEAR(K63),2,28),IF(ROW()=2,Date_survenance,K63+1)))</f>
        <v>61</v>
      </c>
      <c r="L6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4" s="24" t="e">
        <f>IF(Tableau_calcul[[#This Row],[Date]]=K63,"",IF(AND(K64=DATE(YEAR(A64)+1,MONTH(A64),DAY(A64)),Tableau_absentéisme_décomposé[[#This Row],[Traitement]]="Plein traitement"),"anniv PT",IF(COUNTIF($P$2:P63,"Plein traitement")+COUNTIF(B64:$B$367,"Plein traitement")&lt;droits_PT,droits_PT-COUNTIF($P$2:P63,"Plein traitement")-COUNTIF(B64:$B$367,"Plein traitement"),0)))</f>
        <v>#NUM!</v>
      </c>
      <c r="N64" s="1" t="e">
        <f>droits_DT</f>
        <v>#NUM!</v>
      </c>
      <c r="O64" s="1" t="e">
        <f>IF(Tableau_calcul[[#This Row],[Date]]=K63,"",IF(AND(K64=DATE(YEAR(A64)+1,MONTH(A64),DAY(A64)),Tableau_absentéisme_décomposé[[#This Row],[Traitement]]="Demi traitement"),"anniv DT",IF(COUNTIF($P$2:P63,"Demi traitement")+IF(AND($A$60=$A$61,$B$60=$B$61,$B$60="Demi traitement"),COUNTIF(B64:$B$367,"Demi traitement")-1,COUNTIF(B64:$B$367,"Demi traitement"))&lt;droits_DT,droits_DT-COUNTIF($P$2:P63,"Demi traitement")-IF(AND($A$60=$A$61,$B$60=$B$61,$B$60="Demi traitement"),COUNTIF(B64:$B$367,"Demi traitement")-1,COUNTIF(B64:$B$367,"Demi traitement")),0)))</f>
        <v>#NUM!</v>
      </c>
      <c r="P64" s="1" t="e">
        <f>IF(M64="","",IF(OR(M64="anniv PT",M64&gt;0),"Plein traitement",IF(OR(LEFT(Statut_agent,1)="A",LEFT(Statut_agent,1)="B",LEFT(Statut_agent,1)="C"),"Demi Traitement",IF(OR(O64="anniv DT",O64&gt;0),"Demi traitement","Sans traitement"))))</f>
        <v>#NUM!</v>
      </c>
    </row>
    <row r="65" spans="1:16" x14ac:dyDescent="0.25">
      <c r="A65" s="28">
        <f>IF(AND(OR(MOD(YEAR(Tableau_calcul[[#This Row],[Date]])-1,400)=0,AND(MOD(YEAR(Tableau_calcul[[#This Row],[Date]])-1,4)=0,MOD(YEAR(Tableau_calcul[[#This Row],[Date]])-1,100)&lt;&gt;0)),MONTH(A64)=2,DAY(A64)=28,COUNTIF($A$2:A64,DATE(YEAR(A64),2,28))&lt;2),DATE(YEAR(Tableau_calcul[[#This Row],[Date]])-1,2,29),IF(AND(DAY(A64)=28,MONTH(A64)=2,COUNTIF($A$2:A64,DATE(YEAR(A64)-1,2,28))+COUNTIF($A$2:A64,DATE(YEAR(A64),2,28))&lt;2),DATE(YEAR(Tableau_calcul[[#This Row],[Date]])-1,2,28),DATE(YEAR(Tableau_calcul[[#This Row],[Date]])-1,MONTH(Tableau_calcul[[#This Row],[Date]]),DAY(Tableau_calcul[[#This Row],[Date]]))))</f>
        <v>693658</v>
      </c>
      <c r="B65" s="1" t="str">
        <f>IF(Tableau_absentéisme_décomposé[[#This Row],[Date]]=A64,"",IFERROR(INDEX(Tableau_absentéisme[],IF(AND(Tableau_absentéisme_décomposé[[#This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5" s="1" t="e">
        <f ca="1">IF(Tableau_calcul[[#This Row],[Traitement]]="","",IF(Tableau_calcul[[#This Row],[Traitement]]&lt;&gt;IF(K63=K64,OFFSET(Tableau_calcul[[#This Row],[Traitement]],2,0),OFFSET(Tableau_calcul[[#This Row],[Traitement]],-1,0)),"début","continue"))</f>
        <v>#NUM!</v>
      </c>
      <c r="E65" s="1" t="e">
        <f ca="1">IF(Tableau_calcul[[#This Row],[Traitement]]="","",IF(Tableau_calcul[[#This Row],[Traitement]]&lt;&gt;IF(Tableau_calcul[[#This Row],[Date]]=K66,OFFSET(Tableau_calcul[[#This Row],[Traitement]],2,0),OFFSET(Tableau_calcul[[#This Row],[Traitement]],1,0)),"fin","continue"))</f>
        <v>#NUM!</v>
      </c>
      <c r="F65" s="1">
        <f ca="1">COUNTIF($D$2:D65,"début")</f>
        <v>0</v>
      </c>
      <c r="G65" s="1" t="e">
        <f>IF(Tableau_calcul[[#This Row],[Traitement]]="","",CONCATENATE(Tableau_calcul[[#This Row],[agrégat.période.début]],Tableau_calcul[[#This Row],[agrégat.num]]))</f>
        <v>#NUM!</v>
      </c>
      <c r="H65" s="1" t="e">
        <f>IF(Tableau_calcul[[#This Row],[Traitement]]="","",CONCATENATE(IF(Tableau_calcul[[#This Row],[agrégat.période.fin]]="fin","fin","continue"),Tableau_calcul[[#This Row],[agrégat.num]]))</f>
        <v>#NUM!</v>
      </c>
      <c r="I65" s="5" t="e">
        <f ca="1">IF(Tableau_calcul[[#This Row],[agrégat.période.début]]="début",Tableau_calcul[[#This Row],[Date]],"")</f>
        <v>#NUM!</v>
      </c>
      <c r="J65" s="5" t="e">
        <f>IF(Tableau_calcul[[#This Row],[Traitement]]="","",IF(Tableau_calcul[[#This Row],[agrégat.num.période.fin]]=H64,"",VLOOKUP(CONCATENATE("fin",Tableau_calcul[[#This Row],[agrégat.num]]),Tableau_calcul[[agrégat.num.période.fin]:[Date]],4,FALSE)))</f>
        <v>#NUM!</v>
      </c>
      <c r="K65" s="5">
        <f>IF(AND(OR(MOD(YEAR(K64),400)=0,AND(MOD(YEAR(K64),4)=0,MOD(YEAR(K64),100)&lt;&gt;0)),MONTH(K64)=2,DAY(K64)=28),K64+1,
IF(AND(MONTH(K64)=2,DAY(K64)=28,COUNTIF($K$2:K64,DATE(YEAR(K64)-1,2,28))+COUNTIF($K$2:K64,DATE(YEAR(K64),2,28))&lt;2),DATE(YEAR(K64),2,28),IF(ROW()=2,Date_survenance,K64+1)))</f>
        <v>62</v>
      </c>
      <c r="L6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5" s="24" t="e">
        <f>IF(Tableau_calcul[[#This Row],[Date]]=K64,"",IF(AND(K65=DATE(YEAR(A65)+1,MONTH(A65),DAY(A65)),Tableau_absentéisme_décomposé[[#This Row],[Traitement]]="Plein traitement"),"anniv PT",IF(COUNTIF($P$2:P64,"Plein traitement")+COUNTIF(B65:$B$367,"Plein traitement")&lt;droits_PT,droits_PT-COUNTIF($P$2:P64,"Plein traitement")-COUNTIF(B65:$B$367,"Plein traitement"),0)))</f>
        <v>#NUM!</v>
      </c>
      <c r="N65" s="1" t="e">
        <f>droits_DT</f>
        <v>#NUM!</v>
      </c>
      <c r="O65" s="1" t="e">
        <f>IF(Tableau_calcul[[#This Row],[Date]]=K64,"",IF(AND(K65=DATE(YEAR(A65)+1,MONTH(A65),DAY(A65)),Tableau_absentéisme_décomposé[[#This Row],[Traitement]]="Demi traitement"),"anniv DT",IF(COUNTIF($P$2:P64,"Demi traitement")+IF(AND($A$60=$A$61,$B$60=$B$61,$B$60="Demi traitement"),COUNTIF(B65:$B$367,"Demi traitement")-1,COUNTIF(B65:$B$367,"Demi traitement"))&lt;droits_DT,droits_DT-COUNTIF($P$2:P64,"Demi traitement")-IF(AND($A$60=$A$61,$B$60=$B$61,$B$60="Demi traitement"),COUNTIF(B65:$B$367,"Demi traitement")-1,COUNTIF(B65:$B$367,"Demi traitement")),0)))</f>
        <v>#NUM!</v>
      </c>
      <c r="P65" s="1" t="e">
        <f>IF(M65="","",IF(OR(M65="anniv PT",M65&gt;0),"Plein traitement",IF(OR(LEFT(Statut_agent,1)="A",LEFT(Statut_agent,1)="B",LEFT(Statut_agent,1)="C"),"Demi Traitement",IF(OR(O65="anniv DT",O65&gt;0),"Demi traitement","Sans traitement"))))</f>
        <v>#NUM!</v>
      </c>
    </row>
    <row r="66" spans="1:16" x14ac:dyDescent="0.25">
      <c r="A66" s="28">
        <f>IF(AND(OR(MOD(YEAR(Tableau_calcul[[#This Row],[Date]])-1,400)=0,AND(MOD(YEAR(Tableau_calcul[[#This Row],[Date]])-1,4)=0,MOD(YEAR(Tableau_calcul[[#This Row],[Date]])-1,100)&lt;&gt;0)),MONTH(A65)=2,DAY(A65)=28,COUNTIF($A$2:A65,DATE(YEAR(A65),2,28))&lt;2),DATE(YEAR(Tableau_calcul[[#This Row],[Date]])-1,2,29),IF(AND(DAY(A65)=28,MONTH(A65)=2,COUNTIF($A$2:A65,DATE(YEAR(A65)-1,2,28))+COUNTIF($A$2:A65,DATE(YEAR(A65),2,28))&lt;2),DATE(YEAR(Tableau_calcul[[#This Row],[Date]])-1,2,28),DATE(YEAR(Tableau_calcul[[#This Row],[Date]])-1,MONTH(Tableau_calcul[[#This Row],[Date]]),DAY(Tableau_calcul[[#This Row],[Date]]))))</f>
        <v>693659</v>
      </c>
      <c r="B66" s="1" t="str">
        <f>IF(Tableau_absentéisme_décomposé[[#This Row],[Date]]=A65,"",IFERROR(INDEX(Tableau_absentéisme[],IF(AND(Tableau_absentéisme_décomposé[[#This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6" s="1" t="e">
        <f ca="1">IF(Tableau_calcul[[#This Row],[Traitement]]="","",IF(Tableau_calcul[[#This Row],[Traitement]]&lt;&gt;IF(K64=K65,OFFSET(Tableau_calcul[[#This Row],[Traitement]],2,0),OFFSET(Tableau_calcul[[#This Row],[Traitement]],-1,0)),"début","continue"))</f>
        <v>#NUM!</v>
      </c>
      <c r="E66" s="1" t="e">
        <f ca="1">IF(Tableau_calcul[[#This Row],[Traitement]]="","",IF(Tableau_calcul[[#This Row],[Traitement]]&lt;&gt;IF(Tableau_calcul[[#This Row],[Date]]=K67,OFFSET(Tableau_calcul[[#This Row],[Traitement]],2,0),OFFSET(Tableau_calcul[[#This Row],[Traitement]],1,0)),"fin","continue"))</f>
        <v>#NUM!</v>
      </c>
      <c r="F66" s="1">
        <f ca="1">COUNTIF($D$2:D66,"début")</f>
        <v>0</v>
      </c>
      <c r="G66" s="1" t="e">
        <f>IF(Tableau_calcul[[#This Row],[Traitement]]="","",CONCATENATE(Tableau_calcul[[#This Row],[agrégat.période.début]],Tableau_calcul[[#This Row],[agrégat.num]]))</f>
        <v>#NUM!</v>
      </c>
      <c r="H66" s="1" t="e">
        <f>IF(Tableau_calcul[[#This Row],[Traitement]]="","",CONCATENATE(IF(Tableau_calcul[[#This Row],[agrégat.période.fin]]="fin","fin","continue"),Tableau_calcul[[#This Row],[agrégat.num]]))</f>
        <v>#NUM!</v>
      </c>
      <c r="I66" s="5" t="e">
        <f ca="1">IF(Tableau_calcul[[#This Row],[agrégat.période.début]]="début",Tableau_calcul[[#This Row],[Date]],"")</f>
        <v>#NUM!</v>
      </c>
      <c r="J66" s="5" t="e">
        <f>IF(Tableau_calcul[[#This Row],[Traitement]]="","",IF(Tableau_calcul[[#This Row],[agrégat.num.période.fin]]=H65,"",VLOOKUP(CONCATENATE("fin",Tableau_calcul[[#This Row],[agrégat.num]]),Tableau_calcul[[agrégat.num.période.fin]:[Date]],4,FALSE)))</f>
        <v>#NUM!</v>
      </c>
      <c r="K66" s="5">
        <f>IF(AND(OR(MOD(YEAR(K65),400)=0,AND(MOD(YEAR(K65),4)=0,MOD(YEAR(K65),100)&lt;&gt;0)),MONTH(K65)=2,DAY(K65)=28),K65+1,
IF(AND(MONTH(K65)=2,DAY(K65)=28,COUNTIF($K$2:K65,DATE(YEAR(K65)-1,2,28))+COUNTIF($K$2:K65,DATE(YEAR(K65),2,28))&lt;2),DATE(YEAR(K65),2,28),IF(ROW()=2,Date_survenance,K65+1)))</f>
        <v>63</v>
      </c>
      <c r="L6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6" s="24" t="e">
        <f>IF(Tableau_calcul[[#This Row],[Date]]=K65,"",IF(AND(K66=DATE(YEAR(A66)+1,MONTH(A66),DAY(A66)),Tableau_absentéisme_décomposé[[#This Row],[Traitement]]="Plein traitement"),"anniv PT",IF(COUNTIF($P$2:P65,"Plein traitement")+COUNTIF(B66:$B$367,"Plein traitement")&lt;droits_PT,droits_PT-COUNTIF($P$2:P65,"Plein traitement")-COUNTIF(B66:$B$367,"Plein traitement"),0)))</f>
        <v>#NUM!</v>
      </c>
      <c r="N66" s="1" t="e">
        <f>droits_DT</f>
        <v>#NUM!</v>
      </c>
      <c r="O66" s="1" t="e">
        <f>IF(Tableau_calcul[[#This Row],[Date]]=K65,"",IF(AND(K66=DATE(YEAR(A66)+1,MONTH(A66),DAY(A66)),Tableau_absentéisme_décomposé[[#This Row],[Traitement]]="Demi traitement"),"anniv DT",IF(COUNTIF($P$2:P65,"Demi traitement")+IF(AND($A$60=$A$61,$B$60=$B$61,$B$60="Demi traitement"),COUNTIF(B66:$B$367,"Demi traitement")-1,COUNTIF(B66:$B$367,"Demi traitement"))&lt;droits_DT,droits_DT-COUNTIF($P$2:P65,"Demi traitement")-IF(AND($A$60=$A$61,$B$60=$B$61,$B$60="Demi traitement"),COUNTIF(B66:$B$367,"Demi traitement")-1,COUNTIF(B66:$B$367,"Demi traitement")),0)))</f>
        <v>#NUM!</v>
      </c>
      <c r="P66" s="1" t="e">
        <f>IF(M66="","",IF(OR(M66="anniv PT",M66&gt;0),"Plein traitement",IF(OR(LEFT(Statut_agent,1)="A",LEFT(Statut_agent,1)="B",LEFT(Statut_agent,1)="C"),"Demi Traitement",IF(OR(O66="anniv DT",O66&gt;0),"Demi traitement","Sans traitement"))))</f>
        <v>#NUM!</v>
      </c>
    </row>
    <row r="67" spans="1:16" x14ac:dyDescent="0.25">
      <c r="A67" s="28">
        <f>IF(AND(OR(MOD(YEAR(Tableau_calcul[[#This Row],[Date]])-1,400)=0,AND(MOD(YEAR(Tableau_calcul[[#This Row],[Date]])-1,4)=0,MOD(YEAR(Tableau_calcul[[#This Row],[Date]])-1,100)&lt;&gt;0)),MONTH(A66)=2,DAY(A66)=28,COUNTIF($A$2:A66,DATE(YEAR(A66),2,28))&lt;2),DATE(YEAR(Tableau_calcul[[#This Row],[Date]])-1,2,29),IF(AND(DAY(A66)=28,MONTH(A66)=2,COUNTIF($A$2:A66,DATE(YEAR(A66)-1,2,28))+COUNTIF($A$2:A66,DATE(YEAR(A66),2,28))&lt;2),DATE(YEAR(Tableau_calcul[[#This Row],[Date]])-1,2,28),DATE(YEAR(Tableau_calcul[[#This Row],[Date]])-1,MONTH(Tableau_calcul[[#This Row],[Date]]),DAY(Tableau_calcul[[#This Row],[Date]]))))</f>
        <v>693660</v>
      </c>
      <c r="B67" s="1" t="str">
        <f>IF(Tableau_absentéisme_décomposé[[#This Row],[Date]]=A66,"",IFERROR(INDEX(Tableau_absentéisme[],IF(AND(Tableau_absentéisme_décomposé[[#This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7" s="1" t="e">
        <f ca="1">IF(Tableau_calcul[[#This Row],[Traitement]]="","",IF(Tableau_calcul[[#This Row],[Traitement]]&lt;&gt;IF(K65=K66,OFFSET(Tableau_calcul[[#This Row],[Traitement]],2,0),OFFSET(Tableau_calcul[[#This Row],[Traitement]],-1,0)),"début","continue"))</f>
        <v>#NUM!</v>
      </c>
      <c r="E67" s="1" t="e">
        <f ca="1">IF(Tableau_calcul[[#This Row],[Traitement]]="","",IF(Tableau_calcul[[#This Row],[Traitement]]&lt;&gt;IF(Tableau_calcul[[#This Row],[Date]]=K68,OFFSET(Tableau_calcul[[#This Row],[Traitement]],2,0),OFFSET(Tableau_calcul[[#This Row],[Traitement]],1,0)),"fin","continue"))</f>
        <v>#NUM!</v>
      </c>
      <c r="F67" s="1">
        <f ca="1">COUNTIF($D$2:D67,"début")</f>
        <v>0</v>
      </c>
      <c r="G67" s="1" t="e">
        <f>IF(Tableau_calcul[[#This Row],[Traitement]]="","",CONCATENATE(Tableau_calcul[[#This Row],[agrégat.période.début]],Tableau_calcul[[#This Row],[agrégat.num]]))</f>
        <v>#NUM!</v>
      </c>
      <c r="H67" s="1" t="e">
        <f>IF(Tableau_calcul[[#This Row],[Traitement]]="","",CONCATENATE(IF(Tableau_calcul[[#This Row],[agrégat.période.fin]]="fin","fin","continue"),Tableau_calcul[[#This Row],[agrégat.num]]))</f>
        <v>#NUM!</v>
      </c>
      <c r="I67" s="5" t="e">
        <f ca="1">IF(Tableau_calcul[[#This Row],[agrégat.période.début]]="début",Tableau_calcul[[#This Row],[Date]],"")</f>
        <v>#NUM!</v>
      </c>
      <c r="J67" s="5" t="e">
        <f>IF(Tableau_calcul[[#This Row],[Traitement]]="","",IF(Tableau_calcul[[#This Row],[agrégat.num.période.fin]]=H66,"",VLOOKUP(CONCATENATE("fin",Tableau_calcul[[#This Row],[agrégat.num]]),Tableau_calcul[[agrégat.num.période.fin]:[Date]],4,FALSE)))</f>
        <v>#NUM!</v>
      </c>
      <c r="K67" s="5">
        <f>IF(AND(OR(MOD(YEAR(K66),400)=0,AND(MOD(YEAR(K66),4)=0,MOD(YEAR(K66),100)&lt;&gt;0)),MONTH(K66)=2,DAY(K66)=28),K66+1,
IF(AND(MONTH(K66)=2,DAY(K66)=28,COUNTIF($K$2:K66,DATE(YEAR(K66)-1,2,28))+COUNTIF($K$2:K66,DATE(YEAR(K66),2,28))&lt;2),DATE(YEAR(K66),2,28),IF(ROW()=2,Date_survenance,K66+1)))</f>
        <v>64</v>
      </c>
      <c r="L6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7" s="24" t="e">
        <f>IF(Tableau_calcul[[#This Row],[Date]]=K66,"",IF(AND(K67=DATE(YEAR(A67)+1,MONTH(A67),DAY(A67)),Tableau_absentéisme_décomposé[[#This Row],[Traitement]]="Plein traitement"),"anniv PT",IF(COUNTIF($P$2:P66,"Plein traitement")+COUNTIF(B67:$B$367,"Plein traitement")&lt;droits_PT,droits_PT-COUNTIF($P$2:P66,"Plein traitement")-COUNTIF(B67:$B$367,"Plein traitement"),0)))</f>
        <v>#NUM!</v>
      </c>
      <c r="N67" s="1" t="e">
        <f>droits_DT</f>
        <v>#NUM!</v>
      </c>
      <c r="O67" s="1" t="e">
        <f>IF(Tableau_calcul[[#This Row],[Date]]=K66,"",IF(AND(K67=DATE(YEAR(A67)+1,MONTH(A67),DAY(A67)),Tableau_absentéisme_décomposé[[#This Row],[Traitement]]="Demi traitement"),"anniv DT",IF(COUNTIF($P$2:P66,"Demi traitement")+IF(AND($A$60=$A$61,$B$60=$B$61,$B$60="Demi traitement"),COUNTIF(B67:$B$367,"Demi traitement")-1,COUNTIF(B67:$B$367,"Demi traitement"))&lt;droits_DT,droits_DT-COUNTIF($P$2:P66,"Demi traitement")-IF(AND($A$60=$A$61,$B$60=$B$61,$B$60="Demi traitement"),COUNTIF(B67:$B$367,"Demi traitement")-1,COUNTIF(B67:$B$367,"Demi traitement")),0)))</f>
        <v>#NUM!</v>
      </c>
      <c r="P67" s="1" t="e">
        <f>IF(M67="","",IF(OR(M67="anniv PT",M67&gt;0),"Plein traitement",IF(OR(LEFT(Statut_agent,1)="A",LEFT(Statut_agent,1)="B",LEFT(Statut_agent,1)="C"),"Demi Traitement",IF(OR(O67="anniv DT",O67&gt;0),"Demi traitement","Sans traitement"))))</f>
        <v>#NUM!</v>
      </c>
    </row>
    <row r="68" spans="1:16" x14ac:dyDescent="0.25">
      <c r="A68" s="28">
        <f>IF(AND(OR(MOD(YEAR(Tableau_calcul[[#This Row],[Date]])-1,400)=0,AND(MOD(YEAR(Tableau_calcul[[#This Row],[Date]])-1,4)=0,MOD(YEAR(Tableau_calcul[[#This Row],[Date]])-1,100)&lt;&gt;0)),MONTH(A67)=2,DAY(A67)=28,COUNTIF($A$2:A67,DATE(YEAR(A67),2,28))&lt;2),DATE(YEAR(Tableau_calcul[[#This Row],[Date]])-1,2,29),IF(AND(DAY(A67)=28,MONTH(A67)=2,COUNTIF($A$2:A67,DATE(YEAR(A67)-1,2,28))+COUNTIF($A$2:A67,DATE(YEAR(A67),2,28))&lt;2),DATE(YEAR(Tableau_calcul[[#This Row],[Date]])-1,2,28),DATE(YEAR(Tableau_calcul[[#This Row],[Date]])-1,MONTH(Tableau_calcul[[#This Row],[Date]]),DAY(Tableau_calcul[[#This Row],[Date]]))))</f>
        <v>693661</v>
      </c>
      <c r="B68" s="1" t="str">
        <f>IF(Tableau_absentéisme_décomposé[[#This Row],[Date]]=A67,"",IFERROR(INDEX(Tableau_absentéisme[],IF(AND(Tableau_absentéisme_décomposé[[#This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8" s="1" t="e">
        <f ca="1">IF(Tableau_calcul[[#This Row],[Traitement]]="","",IF(Tableau_calcul[[#This Row],[Traitement]]&lt;&gt;IF(K66=K67,OFFSET(Tableau_calcul[[#This Row],[Traitement]],2,0),OFFSET(Tableau_calcul[[#This Row],[Traitement]],-1,0)),"début","continue"))</f>
        <v>#NUM!</v>
      </c>
      <c r="E68" s="1" t="e">
        <f ca="1">IF(Tableau_calcul[[#This Row],[Traitement]]="","",IF(Tableau_calcul[[#This Row],[Traitement]]&lt;&gt;IF(Tableau_calcul[[#This Row],[Date]]=K69,OFFSET(Tableau_calcul[[#This Row],[Traitement]],2,0),OFFSET(Tableau_calcul[[#This Row],[Traitement]],1,0)),"fin","continue"))</f>
        <v>#NUM!</v>
      </c>
      <c r="F68" s="1">
        <f ca="1">COUNTIF($D$2:D68,"début")</f>
        <v>0</v>
      </c>
      <c r="G68" s="1" t="e">
        <f>IF(Tableau_calcul[[#This Row],[Traitement]]="","",CONCATENATE(Tableau_calcul[[#This Row],[agrégat.période.début]],Tableau_calcul[[#This Row],[agrégat.num]]))</f>
        <v>#NUM!</v>
      </c>
      <c r="H68" s="1" t="e">
        <f>IF(Tableau_calcul[[#This Row],[Traitement]]="","",CONCATENATE(IF(Tableau_calcul[[#This Row],[agrégat.période.fin]]="fin","fin","continue"),Tableau_calcul[[#This Row],[agrégat.num]]))</f>
        <v>#NUM!</v>
      </c>
      <c r="I68" s="5" t="e">
        <f ca="1">IF(Tableau_calcul[[#This Row],[agrégat.période.début]]="début",Tableau_calcul[[#This Row],[Date]],"")</f>
        <v>#NUM!</v>
      </c>
      <c r="J68" s="5" t="e">
        <f>IF(Tableau_calcul[[#This Row],[Traitement]]="","",IF(Tableau_calcul[[#This Row],[agrégat.num.période.fin]]=H67,"",VLOOKUP(CONCATENATE("fin",Tableau_calcul[[#This Row],[agrégat.num]]),Tableau_calcul[[agrégat.num.période.fin]:[Date]],4,FALSE)))</f>
        <v>#NUM!</v>
      </c>
      <c r="K68" s="5">
        <f>IF(AND(OR(MOD(YEAR(K67),400)=0,AND(MOD(YEAR(K67),4)=0,MOD(YEAR(K67),100)&lt;&gt;0)),MONTH(K67)=2,DAY(K67)=28),K67+1,
IF(AND(MONTH(K67)=2,DAY(K67)=28,COUNTIF($K$2:K67,DATE(YEAR(K67)-1,2,28))+COUNTIF($K$2:K67,DATE(YEAR(K67),2,28))&lt;2),DATE(YEAR(K67),2,28),IF(ROW()=2,Date_survenance,K67+1)))</f>
        <v>65</v>
      </c>
      <c r="L6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8" s="24" t="e">
        <f>IF(Tableau_calcul[[#This Row],[Date]]=K67,"",IF(AND(K68=DATE(YEAR(A68)+1,MONTH(A68),DAY(A68)),Tableau_absentéisme_décomposé[[#This Row],[Traitement]]="Plein traitement"),"anniv PT",IF(COUNTIF($P$2:P67,"Plein traitement")+COUNTIF(B68:$B$367,"Plein traitement")&lt;droits_PT,droits_PT-COUNTIF($P$2:P67,"Plein traitement")-COUNTIF(B68:$B$367,"Plein traitement"),0)))</f>
        <v>#NUM!</v>
      </c>
      <c r="N68" s="1" t="e">
        <f>droits_DT</f>
        <v>#NUM!</v>
      </c>
      <c r="O68" s="1" t="e">
        <f>IF(Tableau_calcul[[#This Row],[Date]]=K67,"",IF(AND(K68=DATE(YEAR(A68)+1,MONTH(A68),DAY(A68)),Tableau_absentéisme_décomposé[[#This Row],[Traitement]]="Demi traitement"),"anniv DT",IF(COUNTIF($P$2:P67,"Demi traitement")+IF(AND($A$60=$A$61,$B$60=$B$61,$B$60="Demi traitement"),COUNTIF(B68:$B$367,"Demi traitement")-1,COUNTIF(B68:$B$367,"Demi traitement"))&lt;droits_DT,droits_DT-COUNTIF($P$2:P67,"Demi traitement")-IF(AND($A$60=$A$61,$B$60=$B$61,$B$60="Demi traitement"),COUNTIF(B68:$B$367,"Demi traitement")-1,COUNTIF(B68:$B$367,"Demi traitement")),0)))</f>
        <v>#NUM!</v>
      </c>
      <c r="P68" s="1" t="e">
        <f>IF(M68="","",IF(OR(M68="anniv PT",M68&gt;0),"Plein traitement",IF(OR(LEFT(Statut_agent,1)="A",LEFT(Statut_agent,1)="B",LEFT(Statut_agent,1)="C"),"Demi Traitement",IF(OR(O68="anniv DT",O68&gt;0),"Demi traitement","Sans traitement"))))</f>
        <v>#NUM!</v>
      </c>
    </row>
    <row r="69" spans="1:16" x14ac:dyDescent="0.25">
      <c r="A69" s="28">
        <f>IF(AND(OR(MOD(YEAR(Tableau_calcul[[#This Row],[Date]])-1,400)=0,AND(MOD(YEAR(Tableau_calcul[[#This Row],[Date]])-1,4)=0,MOD(YEAR(Tableau_calcul[[#This Row],[Date]])-1,100)&lt;&gt;0)),MONTH(A68)=2,DAY(A68)=28,COUNTIF($A$2:A68,DATE(YEAR(A68),2,28))&lt;2),DATE(YEAR(Tableau_calcul[[#This Row],[Date]])-1,2,29),IF(AND(DAY(A68)=28,MONTH(A68)=2,COUNTIF($A$2:A68,DATE(YEAR(A68)-1,2,28))+COUNTIF($A$2:A68,DATE(YEAR(A68),2,28))&lt;2),DATE(YEAR(Tableau_calcul[[#This Row],[Date]])-1,2,28),DATE(YEAR(Tableau_calcul[[#This Row],[Date]])-1,MONTH(Tableau_calcul[[#This Row],[Date]]),DAY(Tableau_calcul[[#This Row],[Date]]))))</f>
        <v>693662</v>
      </c>
      <c r="B69" s="1" t="str">
        <f>IF(Tableau_absentéisme_décomposé[[#This Row],[Date]]=A68,"",IFERROR(INDEX(Tableau_absentéisme[],IF(AND(Tableau_absentéisme_décomposé[[#This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69" s="1" t="e">
        <f ca="1">IF(Tableau_calcul[[#This Row],[Traitement]]="","",IF(Tableau_calcul[[#This Row],[Traitement]]&lt;&gt;IF(K67=K68,OFFSET(Tableau_calcul[[#This Row],[Traitement]],2,0),OFFSET(Tableau_calcul[[#This Row],[Traitement]],-1,0)),"début","continue"))</f>
        <v>#NUM!</v>
      </c>
      <c r="E69" s="1" t="e">
        <f ca="1">IF(Tableau_calcul[[#This Row],[Traitement]]="","",IF(Tableau_calcul[[#This Row],[Traitement]]&lt;&gt;IF(Tableau_calcul[[#This Row],[Date]]=K70,OFFSET(Tableau_calcul[[#This Row],[Traitement]],2,0),OFFSET(Tableau_calcul[[#This Row],[Traitement]],1,0)),"fin","continue"))</f>
        <v>#NUM!</v>
      </c>
      <c r="F69" s="1">
        <f ca="1">COUNTIF($D$2:D69,"début")</f>
        <v>0</v>
      </c>
      <c r="G69" s="1" t="e">
        <f>IF(Tableau_calcul[[#This Row],[Traitement]]="","",CONCATENATE(Tableau_calcul[[#This Row],[agrégat.période.début]],Tableau_calcul[[#This Row],[agrégat.num]]))</f>
        <v>#NUM!</v>
      </c>
      <c r="H69" s="1" t="e">
        <f>IF(Tableau_calcul[[#This Row],[Traitement]]="","",CONCATENATE(IF(Tableau_calcul[[#This Row],[agrégat.période.fin]]="fin","fin","continue"),Tableau_calcul[[#This Row],[agrégat.num]]))</f>
        <v>#NUM!</v>
      </c>
      <c r="I69" s="5" t="e">
        <f ca="1">IF(Tableau_calcul[[#This Row],[agrégat.période.début]]="début",Tableau_calcul[[#This Row],[Date]],"")</f>
        <v>#NUM!</v>
      </c>
      <c r="J69" s="5" t="e">
        <f>IF(Tableau_calcul[[#This Row],[Traitement]]="","",IF(Tableau_calcul[[#This Row],[agrégat.num.période.fin]]=H68,"",VLOOKUP(CONCATENATE("fin",Tableau_calcul[[#This Row],[agrégat.num]]),Tableau_calcul[[agrégat.num.période.fin]:[Date]],4,FALSE)))</f>
        <v>#NUM!</v>
      </c>
      <c r="K69" s="5">
        <f>IF(AND(OR(MOD(YEAR(K68),400)=0,AND(MOD(YEAR(K68),4)=0,MOD(YEAR(K68),100)&lt;&gt;0)),MONTH(K68)=2,DAY(K68)=28),K68+1,
IF(AND(MONTH(K68)=2,DAY(K68)=28,COUNTIF($K$2:K68,DATE(YEAR(K68)-1,2,28))+COUNTIF($K$2:K68,DATE(YEAR(K68),2,28))&lt;2),DATE(YEAR(K68),2,28),IF(ROW()=2,Date_survenance,K68+1)))</f>
        <v>66</v>
      </c>
      <c r="L6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69" s="24" t="e">
        <f>IF(Tableau_calcul[[#This Row],[Date]]=K68,"",IF(AND(K69=DATE(YEAR(A69)+1,MONTH(A69),DAY(A69)),Tableau_absentéisme_décomposé[[#This Row],[Traitement]]="Plein traitement"),"anniv PT",IF(COUNTIF($P$2:P68,"Plein traitement")+COUNTIF(B69:$B$367,"Plein traitement")&lt;droits_PT,droits_PT-COUNTIF($P$2:P68,"Plein traitement")-COUNTIF(B69:$B$367,"Plein traitement"),0)))</f>
        <v>#NUM!</v>
      </c>
      <c r="N69" s="1" t="e">
        <f>droits_DT</f>
        <v>#NUM!</v>
      </c>
      <c r="O69" s="1" t="e">
        <f>IF(Tableau_calcul[[#This Row],[Date]]=K68,"",IF(AND(K69=DATE(YEAR(A69)+1,MONTH(A69),DAY(A69)),Tableau_absentéisme_décomposé[[#This Row],[Traitement]]="Demi traitement"),"anniv DT",IF(COUNTIF($P$2:P68,"Demi traitement")+IF(AND($A$60=$A$61,$B$60=$B$61,$B$60="Demi traitement"),COUNTIF(B69:$B$367,"Demi traitement")-1,COUNTIF(B69:$B$367,"Demi traitement"))&lt;droits_DT,droits_DT-COUNTIF($P$2:P68,"Demi traitement")-IF(AND($A$60=$A$61,$B$60=$B$61,$B$60="Demi traitement"),COUNTIF(B69:$B$367,"Demi traitement")-1,COUNTIF(B69:$B$367,"Demi traitement")),0)))</f>
        <v>#NUM!</v>
      </c>
      <c r="P69" s="1" t="e">
        <f>IF(M69="","",IF(OR(M69="anniv PT",M69&gt;0),"Plein traitement",IF(OR(LEFT(Statut_agent,1)="A",LEFT(Statut_agent,1)="B",LEFT(Statut_agent,1)="C"),"Demi Traitement",IF(OR(O69="anniv DT",O69&gt;0),"Demi traitement","Sans traitement"))))</f>
        <v>#NUM!</v>
      </c>
    </row>
    <row r="70" spans="1:16" x14ac:dyDescent="0.25">
      <c r="A70" s="28">
        <f>IF(AND(OR(MOD(YEAR(Tableau_calcul[[#This Row],[Date]])-1,400)=0,AND(MOD(YEAR(Tableau_calcul[[#This Row],[Date]])-1,4)=0,MOD(YEAR(Tableau_calcul[[#This Row],[Date]])-1,100)&lt;&gt;0)),MONTH(A69)=2,DAY(A69)=28,COUNTIF($A$2:A69,DATE(YEAR(A69),2,28))&lt;2),DATE(YEAR(Tableau_calcul[[#This Row],[Date]])-1,2,29),IF(AND(DAY(A69)=28,MONTH(A69)=2,COUNTIF($A$2:A69,DATE(YEAR(A69)-1,2,28))+COUNTIF($A$2:A69,DATE(YEAR(A69),2,28))&lt;2),DATE(YEAR(Tableau_calcul[[#This Row],[Date]])-1,2,28),DATE(YEAR(Tableau_calcul[[#This Row],[Date]])-1,MONTH(Tableau_calcul[[#This Row],[Date]]),DAY(Tableau_calcul[[#This Row],[Date]]))))</f>
        <v>693663</v>
      </c>
      <c r="B70" s="1" t="str">
        <f>IF(Tableau_absentéisme_décomposé[[#This Row],[Date]]=A69,"",IFERROR(INDEX(Tableau_absentéisme[],IF(AND(Tableau_absentéisme_décomposé[[#This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0" s="1" t="e">
        <f ca="1">IF(Tableau_calcul[[#This Row],[Traitement]]="","",IF(Tableau_calcul[[#This Row],[Traitement]]&lt;&gt;IF(K68=K69,OFFSET(Tableau_calcul[[#This Row],[Traitement]],2,0),OFFSET(Tableau_calcul[[#This Row],[Traitement]],-1,0)),"début","continue"))</f>
        <v>#NUM!</v>
      </c>
      <c r="E70" s="1" t="e">
        <f ca="1">IF(Tableau_calcul[[#This Row],[Traitement]]="","",IF(Tableau_calcul[[#This Row],[Traitement]]&lt;&gt;IF(Tableau_calcul[[#This Row],[Date]]=K71,OFFSET(Tableau_calcul[[#This Row],[Traitement]],2,0),OFFSET(Tableau_calcul[[#This Row],[Traitement]],1,0)),"fin","continue"))</f>
        <v>#NUM!</v>
      </c>
      <c r="F70" s="1">
        <f ca="1">COUNTIF($D$2:D70,"début")</f>
        <v>0</v>
      </c>
      <c r="G70" s="1" t="e">
        <f>IF(Tableau_calcul[[#This Row],[Traitement]]="","",CONCATENATE(Tableau_calcul[[#This Row],[agrégat.période.début]],Tableau_calcul[[#This Row],[agrégat.num]]))</f>
        <v>#NUM!</v>
      </c>
      <c r="H70" s="1" t="e">
        <f>IF(Tableau_calcul[[#This Row],[Traitement]]="","",CONCATENATE(IF(Tableau_calcul[[#This Row],[agrégat.période.fin]]="fin","fin","continue"),Tableau_calcul[[#This Row],[agrégat.num]]))</f>
        <v>#NUM!</v>
      </c>
      <c r="I70" s="5" t="e">
        <f ca="1">IF(Tableau_calcul[[#This Row],[agrégat.période.début]]="début",Tableau_calcul[[#This Row],[Date]],"")</f>
        <v>#NUM!</v>
      </c>
      <c r="J70" s="5" t="e">
        <f>IF(Tableau_calcul[[#This Row],[Traitement]]="","",IF(Tableau_calcul[[#This Row],[agrégat.num.période.fin]]=H69,"",VLOOKUP(CONCATENATE("fin",Tableau_calcul[[#This Row],[agrégat.num]]),Tableau_calcul[[agrégat.num.période.fin]:[Date]],4,FALSE)))</f>
        <v>#NUM!</v>
      </c>
      <c r="K70" s="5">
        <f>IF(AND(OR(MOD(YEAR(K69),400)=0,AND(MOD(YEAR(K69),4)=0,MOD(YEAR(K69),100)&lt;&gt;0)),MONTH(K69)=2,DAY(K69)=28),K69+1,
IF(AND(MONTH(K69)=2,DAY(K69)=28,COUNTIF($K$2:K69,DATE(YEAR(K69)-1,2,28))+COUNTIF($K$2:K69,DATE(YEAR(K69),2,28))&lt;2),DATE(YEAR(K69),2,28),IF(ROW()=2,Date_survenance,K69+1)))</f>
        <v>67</v>
      </c>
      <c r="L7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0" s="24" t="e">
        <f>IF(Tableau_calcul[[#This Row],[Date]]=K69,"",IF(AND(K70=DATE(YEAR(A70)+1,MONTH(A70),DAY(A70)),Tableau_absentéisme_décomposé[[#This Row],[Traitement]]="Plein traitement"),"anniv PT",IF(COUNTIF($P$2:P69,"Plein traitement")+COUNTIF(B70:$B$367,"Plein traitement")&lt;droits_PT,droits_PT-COUNTIF($P$2:P69,"Plein traitement")-COUNTIF(B70:$B$367,"Plein traitement"),0)))</f>
        <v>#NUM!</v>
      </c>
      <c r="N70" s="1" t="e">
        <f>droits_DT</f>
        <v>#NUM!</v>
      </c>
      <c r="O70" s="1" t="e">
        <f>IF(Tableau_calcul[[#This Row],[Date]]=K69,"",IF(AND(K70=DATE(YEAR(A70)+1,MONTH(A70),DAY(A70)),Tableau_absentéisme_décomposé[[#This Row],[Traitement]]="Demi traitement"),"anniv DT",IF(COUNTIF($P$2:P69,"Demi traitement")+IF(AND($A$60=$A$61,$B$60=$B$61,$B$60="Demi traitement"),COUNTIF(B70:$B$367,"Demi traitement")-1,COUNTIF(B70:$B$367,"Demi traitement"))&lt;droits_DT,droits_DT-COUNTIF($P$2:P69,"Demi traitement")-IF(AND($A$60=$A$61,$B$60=$B$61,$B$60="Demi traitement"),COUNTIF(B70:$B$367,"Demi traitement")-1,COUNTIF(B70:$B$367,"Demi traitement")),0)))</f>
        <v>#NUM!</v>
      </c>
      <c r="P70" s="1" t="e">
        <f>IF(M70="","",IF(OR(M70="anniv PT",M70&gt;0),"Plein traitement",IF(OR(LEFT(Statut_agent,1)="A",LEFT(Statut_agent,1)="B",LEFT(Statut_agent,1)="C"),"Demi Traitement",IF(OR(O70="anniv DT",O70&gt;0),"Demi traitement","Sans traitement"))))</f>
        <v>#NUM!</v>
      </c>
    </row>
    <row r="71" spans="1:16" x14ac:dyDescent="0.25">
      <c r="A71" s="28">
        <f>IF(AND(OR(MOD(YEAR(Tableau_calcul[[#This Row],[Date]])-1,400)=0,AND(MOD(YEAR(Tableau_calcul[[#This Row],[Date]])-1,4)=0,MOD(YEAR(Tableau_calcul[[#This Row],[Date]])-1,100)&lt;&gt;0)),MONTH(A70)=2,DAY(A70)=28,COUNTIF($A$2:A70,DATE(YEAR(A70),2,28))&lt;2),DATE(YEAR(Tableau_calcul[[#This Row],[Date]])-1,2,29),IF(AND(DAY(A70)=28,MONTH(A70)=2,COUNTIF($A$2:A70,DATE(YEAR(A70)-1,2,28))+COUNTIF($A$2:A70,DATE(YEAR(A70),2,28))&lt;2),DATE(YEAR(Tableau_calcul[[#This Row],[Date]])-1,2,28),DATE(YEAR(Tableau_calcul[[#This Row],[Date]])-1,MONTH(Tableau_calcul[[#This Row],[Date]]),DAY(Tableau_calcul[[#This Row],[Date]]))))</f>
        <v>693664</v>
      </c>
      <c r="B71" s="1" t="str">
        <f>IF(Tableau_absentéisme_décomposé[[#This Row],[Date]]=A70,"",IFERROR(INDEX(Tableau_absentéisme[],IF(AND(Tableau_absentéisme_décomposé[[#This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1" s="1" t="e">
        <f ca="1">IF(Tableau_calcul[[#This Row],[Traitement]]="","",IF(Tableau_calcul[[#This Row],[Traitement]]&lt;&gt;IF(K69=K70,OFFSET(Tableau_calcul[[#This Row],[Traitement]],2,0),OFFSET(Tableau_calcul[[#This Row],[Traitement]],-1,0)),"début","continue"))</f>
        <v>#NUM!</v>
      </c>
      <c r="E71" s="1" t="e">
        <f ca="1">IF(Tableau_calcul[[#This Row],[Traitement]]="","",IF(Tableau_calcul[[#This Row],[Traitement]]&lt;&gt;IF(Tableau_calcul[[#This Row],[Date]]=K72,OFFSET(Tableau_calcul[[#This Row],[Traitement]],2,0),OFFSET(Tableau_calcul[[#This Row],[Traitement]],1,0)),"fin","continue"))</f>
        <v>#NUM!</v>
      </c>
      <c r="F71" s="1">
        <f ca="1">COUNTIF($D$2:D71,"début")</f>
        <v>0</v>
      </c>
      <c r="G71" s="1" t="e">
        <f>IF(Tableau_calcul[[#This Row],[Traitement]]="","",CONCATENATE(Tableau_calcul[[#This Row],[agrégat.période.début]],Tableau_calcul[[#This Row],[agrégat.num]]))</f>
        <v>#NUM!</v>
      </c>
      <c r="H71" s="1" t="e">
        <f>IF(Tableau_calcul[[#This Row],[Traitement]]="","",CONCATENATE(IF(Tableau_calcul[[#This Row],[agrégat.période.fin]]="fin","fin","continue"),Tableau_calcul[[#This Row],[agrégat.num]]))</f>
        <v>#NUM!</v>
      </c>
      <c r="I71" s="5" t="e">
        <f ca="1">IF(Tableau_calcul[[#This Row],[agrégat.période.début]]="début",Tableau_calcul[[#This Row],[Date]],"")</f>
        <v>#NUM!</v>
      </c>
      <c r="J71" s="5" t="e">
        <f>IF(Tableau_calcul[[#This Row],[Traitement]]="","",IF(Tableau_calcul[[#This Row],[agrégat.num.période.fin]]=H70,"",VLOOKUP(CONCATENATE("fin",Tableau_calcul[[#This Row],[agrégat.num]]),Tableau_calcul[[agrégat.num.période.fin]:[Date]],4,FALSE)))</f>
        <v>#NUM!</v>
      </c>
      <c r="K71" s="5">
        <f>IF(AND(OR(MOD(YEAR(K70),400)=0,AND(MOD(YEAR(K70),4)=0,MOD(YEAR(K70),100)&lt;&gt;0)),MONTH(K70)=2,DAY(K70)=28),K70+1,
IF(AND(MONTH(K70)=2,DAY(K70)=28,COUNTIF($K$2:K70,DATE(YEAR(K70)-1,2,28))+COUNTIF($K$2:K70,DATE(YEAR(K70),2,28))&lt;2),DATE(YEAR(K70),2,28),IF(ROW()=2,Date_survenance,K70+1)))</f>
        <v>68</v>
      </c>
      <c r="L7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1" s="24" t="e">
        <f>IF(Tableau_calcul[[#This Row],[Date]]=K70,"",IF(AND(K71=DATE(YEAR(A71)+1,MONTH(A71),DAY(A71)),Tableau_absentéisme_décomposé[[#This Row],[Traitement]]="Plein traitement"),"anniv PT",IF(COUNTIF($P$2:P70,"Plein traitement")+COUNTIF(B71:$B$367,"Plein traitement")&lt;droits_PT,droits_PT-COUNTIF($P$2:P70,"Plein traitement")-COUNTIF(B71:$B$367,"Plein traitement"),0)))</f>
        <v>#NUM!</v>
      </c>
      <c r="N71" s="1" t="e">
        <f>droits_DT</f>
        <v>#NUM!</v>
      </c>
      <c r="O71" s="1" t="e">
        <f>IF(Tableau_calcul[[#This Row],[Date]]=K70,"",IF(AND(K71=DATE(YEAR(A71)+1,MONTH(A71),DAY(A71)),Tableau_absentéisme_décomposé[[#This Row],[Traitement]]="Demi traitement"),"anniv DT",IF(COUNTIF($P$2:P70,"Demi traitement")+IF(AND($A$60=$A$61,$B$60=$B$61,$B$60="Demi traitement"),COUNTIF(B71:$B$367,"Demi traitement")-1,COUNTIF(B71:$B$367,"Demi traitement"))&lt;droits_DT,droits_DT-COUNTIF($P$2:P70,"Demi traitement")-IF(AND($A$60=$A$61,$B$60=$B$61,$B$60="Demi traitement"),COUNTIF(B71:$B$367,"Demi traitement")-1,COUNTIF(B71:$B$367,"Demi traitement")),0)))</f>
        <v>#NUM!</v>
      </c>
      <c r="P71" s="1" t="e">
        <f>IF(M71="","",IF(OR(M71="anniv PT",M71&gt;0),"Plein traitement",IF(OR(LEFT(Statut_agent,1)="A",LEFT(Statut_agent,1)="B",LEFT(Statut_agent,1)="C"),"Demi Traitement",IF(OR(O71="anniv DT",O71&gt;0),"Demi traitement","Sans traitement"))))</f>
        <v>#NUM!</v>
      </c>
    </row>
    <row r="72" spans="1:16" x14ac:dyDescent="0.25">
      <c r="A72" s="28">
        <f>IF(AND(OR(MOD(YEAR(Tableau_calcul[[#This Row],[Date]])-1,400)=0,AND(MOD(YEAR(Tableau_calcul[[#This Row],[Date]])-1,4)=0,MOD(YEAR(Tableau_calcul[[#This Row],[Date]])-1,100)&lt;&gt;0)),MONTH(A71)=2,DAY(A71)=28,COUNTIF($A$2:A71,DATE(YEAR(A71),2,28))&lt;2),DATE(YEAR(Tableau_calcul[[#This Row],[Date]])-1,2,29),IF(AND(DAY(A71)=28,MONTH(A71)=2,COUNTIF($A$2:A71,DATE(YEAR(A71)-1,2,28))+COUNTIF($A$2:A71,DATE(YEAR(A71),2,28))&lt;2),DATE(YEAR(Tableau_calcul[[#This Row],[Date]])-1,2,28),DATE(YEAR(Tableau_calcul[[#This Row],[Date]])-1,MONTH(Tableau_calcul[[#This Row],[Date]]),DAY(Tableau_calcul[[#This Row],[Date]]))))</f>
        <v>693665</v>
      </c>
      <c r="B72" s="1" t="str">
        <f>IF(Tableau_absentéisme_décomposé[[#This Row],[Date]]=A71,"",IFERROR(INDEX(Tableau_absentéisme[],IF(AND(Tableau_absentéisme_décomposé[[#This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2" s="1" t="e">
        <f ca="1">IF(Tableau_calcul[[#This Row],[Traitement]]="","",IF(Tableau_calcul[[#This Row],[Traitement]]&lt;&gt;IF(K70=K71,OFFSET(Tableau_calcul[[#This Row],[Traitement]],2,0),OFFSET(Tableau_calcul[[#This Row],[Traitement]],-1,0)),"début","continue"))</f>
        <v>#NUM!</v>
      </c>
      <c r="E72" s="1" t="e">
        <f ca="1">IF(Tableau_calcul[[#This Row],[Traitement]]="","",IF(Tableau_calcul[[#This Row],[Traitement]]&lt;&gt;IF(Tableau_calcul[[#This Row],[Date]]=K73,OFFSET(Tableau_calcul[[#This Row],[Traitement]],2,0),OFFSET(Tableau_calcul[[#This Row],[Traitement]],1,0)),"fin","continue"))</f>
        <v>#NUM!</v>
      </c>
      <c r="F72" s="1">
        <f ca="1">COUNTIF($D$2:D72,"début")</f>
        <v>0</v>
      </c>
      <c r="G72" s="1" t="e">
        <f>IF(Tableau_calcul[[#This Row],[Traitement]]="","",CONCATENATE(Tableau_calcul[[#This Row],[agrégat.période.début]],Tableau_calcul[[#This Row],[agrégat.num]]))</f>
        <v>#NUM!</v>
      </c>
      <c r="H72" s="1" t="e">
        <f>IF(Tableau_calcul[[#This Row],[Traitement]]="","",CONCATENATE(IF(Tableau_calcul[[#This Row],[agrégat.période.fin]]="fin","fin","continue"),Tableau_calcul[[#This Row],[agrégat.num]]))</f>
        <v>#NUM!</v>
      </c>
      <c r="I72" s="5" t="e">
        <f ca="1">IF(Tableau_calcul[[#This Row],[agrégat.période.début]]="début",Tableau_calcul[[#This Row],[Date]],"")</f>
        <v>#NUM!</v>
      </c>
      <c r="J72" s="5" t="e">
        <f>IF(Tableau_calcul[[#This Row],[Traitement]]="","",IF(Tableau_calcul[[#This Row],[agrégat.num.période.fin]]=H71,"",VLOOKUP(CONCATENATE("fin",Tableau_calcul[[#This Row],[agrégat.num]]),Tableau_calcul[[agrégat.num.période.fin]:[Date]],4,FALSE)))</f>
        <v>#NUM!</v>
      </c>
      <c r="K72" s="5">
        <f>IF(AND(OR(MOD(YEAR(K71),400)=0,AND(MOD(YEAR(K71),4)=0,MOD(YEAR(K71),100)&lt;&gt;0)),MONTH(K71)=2,DAY(K71)=28),K71+1,
IF(AND(MONTH(K71)=2,DAY(K71)=28,COUNTIF($K$2:K71,DATE(YEAR(K71)-1,2,28))+COUNTIF($K$2:K71,DATE(YEAR(K71),2,28))&lt;2),DATE(YEAR(K71),2,28),IF(ROW()=2,Date_survenance,K71+1)))</f>
        <v>69</v>
      </c>
      <c r="L7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2" s="24" t="e">
        <f>IF(Tableau_calcul[[#This Row],[Date]]=K71,"",IF(AND(K72=DATE(YEAR(A72)+1,MONTH(A72),DAY(A72)),Tableau_absentéisme_décomposé[[#This Row],[Traitement]]="Plein traitement"),"anniv PT",IF(COUNTIF($P$2:P71,"Plein traitement")+COUNTIF(B72:$B$367,"Plein traitement")&lt;droits_PT,droits_PT-COUNTIF($P$2:P71,"Plein traitement")-COUNTIF(B72:$B$367,"Plein traitement"),0)))</f>
        <v>#NUM!</v>
      </c>
      <c r="N72" s="1" t="e">
        <f>droits_DT</f>
        <v>#NUM!</v>
      </c>
      <c r="O72" s="1" t="e">
        <f>IF(Tableau_calcul[[#This Row],[Date]]=K71,"",IF(AND(K72=DATE(YEAR(A72)+1,MONTH(A72),DAY(A72)),Tableau_absentéisme_décomposé[[#This Row],[Traitement]]="Demi traitement"),"anniv DT",IF(COUNTIF($P$2:P71,"Demi traitement")+IF(AND($A$60=$A$61,$B$60=$B$61,$B$60="Demi traitement"),COUNTIF(B72:$B$367,"Demi traitement")-1,COUNTIF(B72:$B$367,"Demi traitement"))&lt;droits_DT,droits_DT-COUNTIF($P$2:P71,"Demi traitement")-IF(AND($A$60=$A$61,$B$60=$B$61,$B$60="Demi traitement"),COUNTIF(B72:$B$367,"Demi traitement")-1,COUNTIF(B72:$B$367,"Demi traitement")),0)))</f>
        <v>#NUM!</v>
      </c>
      <c r="P72" s="1" t="e">
        <f>IF(M72="","",IF(OR(M72="anniv PT",M72&gt;0),"Plein traitement",IF(OR(LEFT(Statut_agent,1)="A",LEFT(Statut_agent,1)="B",LEFT(Statut_agent,1)="C"),"Demi Traitement",IF(OR(O72="anniv DT",O72&gt;0),"Demi traitement","Sans traitement"))))</f>
        <v>#NUM!</v>
      </c>
    </row>
    <row r="73" spans="1:16" x14ac:dyDescent="0.25">
      <c r="A73" s="28">
        <f>IF(AND(OR(MOD(YEAR(Tableau_calcul[[#This Row],[Date]])-1,400)=0,AND(MOD(YEAR(Tableau_calcul[[#This Row],[Date]])-1,4)=0,MOD(YEAR(Tableau_calcul[[#This Row],[Date]])-1,100)&lt;&gt;0)),MONTH(A72)=2,DAY(A72)=28,COUNTIF($A$2:A72,DATE(YEAR(A72),2,28))&lt;2),DATE(YEAR(Tableau_calcul[[#This Row],[Date]])-1,2,29),IF(AND(DAY(A72)=28,MONTH(A72)=2,COUNTIF($A$2:A72,DATE(YEAR(A72)-1,2,28))+COUNTIF($A$2:A72,DATE(YEAR(A72),2,28))&lt;2),DATE(YEAR(Tableau_calcul[[#This Row],[Date]])-1,2,28),DATE(YEAR(Tableau_calcul[[#This Row],[Date]])-1,MONTH(Tableau_calcul[[#This Row],[Date]]),DAY(Tableau_calcul[[#This Row],[Date]]))))</f>
        <v>693666</v>
      </c>
      <c r="B73" s="1" t="str">
        <f>IF(Tableau_absentéisme_décomposé[[#This Row],[Date]]=A72,"",IFERROR(INDEX(Tableau_absentéisme[],IF(AND(Tableau_absentéisme_décomposé[[#This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3" s="1" t="e">
        <f ca="1">IF(Tableau_calcul[[#This Row],[Traitement]]="","",IF(Tableau_calcul[[#This Row],[Traitement]]&lt;&gt;IF(K71=K72,OFFSET(Tableau_calcul[[#This Row],[Traitement]],2,0),OFFSET(Tableau_calcul[[#This Row],[Traitement]],-1,0)),"début","continue"))</f>
        <v>#NUM!</v>
      </c>
      <c r="E73" s="1" t="e">
        <f ca="1">IF(Tableau_calcul[[#This Row],[Traitement]]="","",IF(Tableau_calcul[[#This Row],[Traitement]]&lt;&gt;IF(Tableau_calcul[[#This Row],[Date]]=K74,OFFSET(Tableau_calcul[[#This Row],[Traitement]],2,0),OFFSET(Tableau_calcul[[#This Row],[Traitement]],1,0)),"fin","continue"))</f>
        <v>#NUM!</v>
      </c>
      <c r="F73" s="1">
        <f ca="1">COUNTIF($D$2:D73,"début")</f>
        <v>0</v>
      </c>
      <c r="G73" s="1" t="e">
        <f>IF(Tableau_calcul[[#This Row],[Traitement]]="","",CONCATENATE(Tableau_calcul[[#This Row],[agrégat.période.début]],Tableau_calcul[[#This Row],[agrégat.num]]))</f>
        <v>#NUM!</v>
      </c>
      <c r="H73" s="1" t="e">
        <f>IF(Tableau_calcul[[#This Row],[Traitement]]="","",CONCATENATE(IF(Tableau_calcul[[#This Row],[agrégat.période.fin]]="fin","fin","continue"),Tableau_calcul[[#This Row],[agrégat.num]]))</f>
        <v>#NUM!</v>
      </c>
      <c r="I73" s="5" t="e">
        <f ca="1">IF(Tableau_calcul[[#This Row],[agrégat.période.début]]="début",Tableau_calcul[[#This Row],[Date]],"")</f>
        <v>#NUM!</v>
      </c>
      <c r="J73" s="5" t="e">
        <f>IF(Tableau_calcul[[#This Row],[Traitement]]="","",IF(Tableau_calcul[[#This Row],[agrégat.num.période.fin]]=H72,"",VLOOKUP(CONCATENATE("fin",Tableau_calcul[[#This Row],[agrégat.num]]),Tableau_calcul[[agrégat.num.période.fin]:[Date]],4,FALSE)))</f>
        <v>#NUM!</v>
      </c>
      <c r="K73" s="5">
        <f>IF(AND(OR(MOD(YEAR(K72),400)=0,AND(MOD(YEAR(K72),4)=0,MOD(YEAR(K72),100)&lt;&gt;0)),MONTH(K72)=2,DAY(K72)=28),K72+1,
IF(AND(MONTH(K72)=2,DAY(K72)=28,COUNTIF($K$2:K72,DATE(YEAR(K72)-1,2,28))+COUNTIF($K$2:K72,DATE(YEAR(K72),2,28))&lt;2),DATE(YEAR(K72),2,28),IF(ROW()=2,Date_survenance,K72+1)))</f>
        <v>70</v>
      </c>
      <c r="L7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3" s="24" t="e">
        <f>IF(Tableau_calcul[[#This Row],[Date]]=K72,"",IF(AND(K73=DATE(YEAR(A73)+1,MONTH(A73),DAY(A73)),Tableau_absentéisme_décomposé[[#This Row],[Traitement]]="Plein traitement"),"anniv PT",IF(COUNTIF($P$2:P72,"Plein traitement")+COUNTIF(B73:$B$367,"Plein traitement")&lt;droits_PT,droits_PT-COUNTIF($P$2:P72,"Plein traitement")-COUNTIF(B73:$B$367,"Plein traitement"),0)))</f>
        <v>#NUM!</v>
      </c>
      <c r="N73" s="1" t="e">
        <f>droits_DT</f>
        <v>#NUM!</v>
      </c>
      <c r="O73" s="1" t="e">
        <f>IF(Tableau_calcul[[#This Row],[Date]]=K72,"",IF(AND(K73=DATE(YEAR(A73)+1,MONTH(A73),DAY(A73)),Tableau_absentéisme_décomposé[[#This Row],[Traitement]]="Demi traitement"),"anniv DT",IF(COUNTIF($P$2:P72,"Demi traitement")+IF(AND($A$60=$A$61,$B$60=$B$61,$B$60="Demi traitement"),COUNTIF(B73:$B$367,"Demi traitement")-1,COUNTIF(B73:$B$367,"Demi traitement"))&lt;droits_DT,droits_DT-COUNTIF($P$2:P72,"Demi traitement")-IF(AND($A$60=$A$61,$B$60=$B$61,$B$60="Demi traitement"),COUNTIF(B73:$B$367,"Demi traitement")-1,COUNTIF(B73:$B$367,"Demi traitement")),0)))</f>
        <v>#NUM!</v>
      </c>
      <c r="P73" s="1" t="e">
        <f>IF(M73="","",IF(OR(M73="anniv PT",M73&gt;0),"Plein traitement",IF(OR(LEFT(Statut_agent,1)="A",LEFT(Statut_agent,1)="B",LEFT(Statut_agent,1)="C"),"Demi Traitement",IF(OR(O73="anniv DT",O73&gt;0),"Demi traitement","Sans traitement"))))</f>
        <v>#NUM!</v>
      </c>
    </row>
    <row r="74" spans="1:16" x14ac:dyDescent="0.25">
      <c r="A74" s="28">
        <f>IF(AND(OR(MOD(YEAR(Tableau_calcul[[#This Row],[Date]])-1,400)=0,AND(MOD(YEAR(Tableau_calcul[[#This Row],[Date]])-1,4)=0,MOD(YEAR(Tableau_calcul[[#This Row],[Date]])-1,100)&lt;&gt;0)),MONTH(A73)=2,DAY(A73)=28,COUNTIF($A$2:A73,DATE(YEAR(A73),2,28))&lt;2),DATE(YEAR(Tableau_calcul[[#This Row],[Date]])-1,2,29),IF(AND(DAY(A73)=28,MONTH(A73)=2,COUNTIF($A$2:A73,DATE(YEAR(A73)-1,2,28))+COUNTIF($A$2:A73,DATE(YEAR(A73),2,28))&lt;2),DATE(YEAR(Tableau_calcul[[#This Row],[Date]])-1,2,28),DATE(YEAR(Tableau_calcul[[#This Row],[Date]])-1,MONTH(Tableau_calcul[[#This Row],[Date]]),DAY(Tableau_calcul[[#This Row],[Date]]))))</f>
        <v>693667</v>
      </c>
      <c r="B74" s="1" t="str">
        <f>IF(Tableau_absentéisme_décomposé[[#This Row],[Date]]=A73,"",IFERROR(INDEX(Tableau_absentéisme[],IF(AND(Tableau_absentéisme_décomposé[[#This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4" s="1" t="e">
        <f ca="1">IF(Tableau_calcul[[#This Row],[Traitement]]="","",IF(Tableau_calcul[[#This Row],[Traitement]]&lt;&gt;IF(K72=K73,OFFSET(Tableau_calcul[[#This Row],[Traitement]],2,0),OFFSET(Tableau_calcul[[#This Row],[Traitement]],-1,0)),"début","continue"))</f>
        <v>#NUM!</v>
      </c>
      <c r="E74" s="1" t="e">
        <f ca="1">IF(Tableau_calcul[[#This Row],[Traitement]]="","",IF(Tableau_calcul[[#This Row],[Traitement]]&lt;&gt;IF(Tableau_calcul[[#This Row],[Date]]=K75,OFFSET(Tableau_calcul[[#This Row],[Traitement]],2,0),OFFSET(Tableau_calcul[[#This Row],[Traitement]],1,0)),"fin","continue"))</f>
        <v>#NUM!</v>
      </c>
      <c r="F74" s="1">
        <f ca="1">COUNTIF($D$2:D74,"début")</f>
        <v>0</v>
      </c>
      <c r="G74" s="1" t="e">
        <f>IF(Tableau_calcul[[#This Row],[Traitement]]="","",CONCATENATE(Tableau_calcul[[#This Row],[agrégat.période.début]],Tableau_calcul[[#This Row],[agrégat.num]]))</f>
        <v>#NUM!</v>
      </c>
      <c r="H74" s="1" t="e">
        <f>IF(Tableau_calcul[[#This Row],[Traitement]]="","",CONCATENATE(IF(Tableau_calcul[[#This Row],[agrégat.période.fin]]="fin","fin","continue"),Tableau_calcul[[#This Row],[agrégat.num]]))</f>
        <v>#NUM!</v>
      </c>
      <c r="I74" s="5" t="e">
        <f ca="1">IF(Tableau_calcul[[#This Row],[agrégat.période.début]]="début",Tableau_calcul[[#This Row],[Date]],"")</f>
        <v>#NUM!</v>
      </c>
      <c r="J74" s="5" t="e">
        <f>IF(Tableau_calcul[[#This Row],[Traitement]]="","",IF(Tableau_calcul[[#This Row],[agrégat.num.période.fin]]=H73,"",VLOOKUP(CONCATENATE("fin",Tableau_calcul[[#This Row],[agrégat.num]]),Tableau_calcul[[agrégat.num.période.fin]:[Date]],4,FALSE)))</f>
        <v>#NUM!</v>
      </c>
      <c r="K74" s="5">
        <f>IF(AND(OR(MOD(YEAR(K73),400)=0,AND(MOD(YEAR(K73),4)=0,MOD(YEAR(K73),100)&lt;&gt;0)),MONTH(K73)=2,DAY(K73)=28),K73+1,
IF(AND(MONTH(K73)=2,DAY(K73)=28,COUNTIF($K$2:K73,DATE(YEAR(K73)-1,2,28))+COUNTIF($K$2:K73,DATE(YEAR(K73),2,28))&lt;2),DATE(YEAR(K73),2,28),IF(ROW()=2,Date_survenance,K73+1)))</f>
        <v>71</v>
      </c>
      <c r="L7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4" s="24" t="e">
        <f>IF(Tableau_calcul[[#This Row],[Date]]=K73,"",IF(AND(K74=DATE(YEAR(A74)+1,MONTH(A74),DAY(A74)),Tableau_absentéisme_décomposé[[#This Row],[Traitement]]="Plein traitement"),"anniv PT",IF(COUNTIF($P$2:P73,"Plein traitement")+COUNTIF(B74:$B$367,"Plein traitement")&lt;droits_PT,droits_PT-COUNTIF($P$2:P73,"Plein traitement")-COUNTIF(B74:$B$367,"Plein traitement"),0)))</f>
        <v>#NUM!</v>
      </c>
      <c r="N74" s="1" t="e">
        <f>droits_DT</f>
        <v>#NUM!</v>
      </c>
      <c r="O74" s="1" t="e">
        <f>IF(Tableau_calcul[[#This Row],[Date]]=K73,"",IF(AND(K74=DATE(YEAR(A74)+1,MONTH(A74),DAY(A74)),Tableau_absentéisme_décomposé[[#This Row],[Traitement]]="Demi traitement"),"anniv DT",IF(COUNTIF($P$2:P73,"Demi traitement")+IF(AND($A$60=$A$61,$B$60=$B$61,$B$60="Demi traitement"),COUNTIF(B74:$B$367,"Demi traitement")-1,COUNTIF(B74:$B$367,"Demi traitement"))&lt;droits_DT,droits_DT-COUNTIF($P$2:P73,"Demi traitement")-IF(AND($A$60=$A$61,$B$60=$B$61,$B$60="Demi traitement"),COUNTIF(B74:$B$367,"Demi traitement")-1,COUNTIF(B74:$B$367,"Demi traitement")),0)))</f>
        <v>#NUM!</v>
      </c>
      <c r="P74" s="1" t="e">
        <f>IF(M74="","",IF(OR(M74="anniv PT",M74&gt;0),"Plein traitement",IF(OR(LEFT(Statut_agent,1)="A",LEFT(Statut_agent,1)="B",LEFT(Statut_agent,1)="C"),"Demi Traitement",IF(OR(O74="anniv DT",O74&gt;0),"Demi traitement","Sans traitement"))))</f>
        <v>#NUM!</v>
      </c>
    </row>
    <row r="75" spans="1:16" x14ac:dyDescent="0.25">
      <c r="A75" s="28">
        <f>IF(AND(OR(MOD(YEAR(Tableau_calcul[[#This Row],[Date]])-1,400)=0,AND(MOD(YEAR(Tableau_calcul[[#This Row],[Date]])-1,4)=0,MOD(YEAR(Tableau_calcul[[#This Row],[Date]])-1,100)&lt;&gt;0)),MONTH(A74)=2,DAY(A74)=28,COUNTIF($A$2:A74,DATE(YEAR(A74),2,28))&lt;2),DATE(YEAR(Tableau_calcul[[#This Row],[Date]])-1,2,29),IF(AND(DAY(A74)=28,MONTH(A74)=2,COUNTIF($A$2:A74,DATE(YEAR(A74)-1,2,28))+COUNTIF($A$2:A74,DATE(YEAR(A74),2,28))&lt;2),DATE(YEAR(Tableau_calcul[[#This Row],[Date]])-1,2,28),DATE(YEAR(Tableau_calcul[[#This Row],[Date]])-1,MONTH(Tableau_calcul[[#This Row],[Date]]),DAY(Tableau_calcul[[#This Row],[Date]]))))</f>
        <v>693668</v>
      </c>
      <c r="B75" s="1" t="str">
        <f>IF(Tableau_absentéisme_décomposé[[#This Row],[Date]]=A74,"",IFERROR(INDEX(Tableau_absentéisme[],IF(AND(Tableau_absentéisme_décomposé[[#This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5" s="1" t="e">
        <f ca="1">IF(Tableau_calcul[[#This Row],[Traitement]]="","",IF(Tableau_calcul[[#This Row],[Traitement]]&lt;&gt;IF(K73=K74,OFFSET(Tableau_calcul[[#This Row],[Traitement]],2,0),OFFSET(Tableau_calcul[[#This Row],[Traitement]],-1,0)),"début","continue"))</f>
        <v>#NUM!</v>
      </c>
      <c r="E75" s="1" t="e">
        <f ca="1">IF(Tableau_calcul[[#This Row],[Traitement]]="","",IF(Tableau_calcul[[#This Row],[Traitement]]&lt;&gt;IF(Tableau_calcul[[#This Row],[Date]]=K76,OFFSET(Tableau_calcul[[#This Row],[Traitement]],2,0),OFFSET(Tableau_calcul[[#This Row],[Traitement]],1,0)),"fin","continue"))</f>
        <v>#NUM!</v>
      </c>
      <c r="F75" s="1">
        <f ca="1">COUNTIF($D$2:D75,"début")</f>
        <v>0</v>
      </c>
      <c r="G75" s="1" t="e">
        <f>IF(Tableau_calcul[[#This Row],[Traitement]]="","",CONCATENATE(Tableau_calcul[[#This Row],[agrégat.période.début]],Tableau_calcul[[#This Row],[agrégat.num]]))</f>
        <v>#NUM!</v>
      </c>
      <c r="H75" s="1" t="e">
        <f>IF(Tableau_calcul[[#This Row],[Traitement]]="","",CONCATENATE(IF(Tableau_calcul[[#This Row],[agrégat.période.fin]]="fin","fin","continue"),Tableau_calcul[[#This Row],[agrégat.num]]))</f>
        <v>#NUM!</v>
      </c>
      <c r="I75" s="5" t="e">
        <f ca="1">IF(Tableau_calcul[[#This Row],[agrégat.période.début]]="début",Tableau_calcul[[#This Row],[Date]],"")</f>
        <v>#NUM!</v>
      </c>
      <c r="J75" s="5" t="e">
        <f>IF(Tableau_calcul[[#This Row],[Traitement]]="","",IF(Tableau_calcul[[#This Row],[agrégat.num.période.fin]]=H74,"",VLOOKUP(CONCATENATE("fin",Tableau_calcul[[#This Row],[agrégat.num]]),Tableau_calcul[[agrégat.num.période.fin]:[Date]],4,FALSE)))</f>
        <v>#NUM!</v>
      </c>
      <c r="K75" s="5">
        <f>IF(AND(OR(MOD(YEAR(K74),400)=0,AND(MOD(YEAR(K74),4)=0,MOD(YEAR(K74),100)&lt;&gt;0)),MONTH(K74)=2,DAY(K74)=28),K74+1,
IF(AND(MONTH(K74)=2,DAY(K74)=28,COUNTIF($K$2:K74,DATE(YEAR(K74)-1,2,28))+COUNTIF($K$2:K74,DATE(YEAR(K74),2,28))&lt;2),DATE(YEAR(K74),2,28),IF(ROW()=2,Date_survenance,K74+1)))</f>
        <v>72</v>
      </c>
      <c r="L7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5" s="24" t="e">
        <f>IF(Tableau_calcul[[#This Row],[Date]]=K74,"",IF(AND(K75=DATE(YEAR(A75)+1,MONTH(A75),DAY(A75)),Tableau_absentéisme_décomposé[[#This Row],[Traitement]]="Plein traitement"),"anniv PT",IF(COUNTIF($P$2:P74,"Plein traitement")+COUNTIF(B75:$B$367,"Plein traitement")&lt;droits_PT,droits_PT-COUNTIF($P$2:P74,"Plein traitement")-COUNTIF(B75:$B$367,"Plein traitement"),0)))</f>
        <v>#NUM!</v>
      </c>
      <c r="N75" s="1" t="e">
        <f>droits_DT</f>
        <v>#NUM!</v>
      </c>
      <c r="O75" s="1" t="e">
        <f>IF(Tableau_calcul[[#This Row],[Date]]=K74,"",IF(AND(K75=DATE(YEAR(A75)+1,MONTH(A75),DAY(A75)),Tableau_absentéisme_décomposé[[#This Row],[Traitement]]="Demi traitement"),"anniv DT",IF(COUNTIF($P$2:P74,"Demi traitement")+IF(AND($A$60=$A$61,$B$60=$B$61,$B$60="Demi traitement"),COUNTIF(B75:$B$367,"Demi traitement")-1,COUNTIF(B75:$B$367,"Demi traitement"))&lt;droits_DT,droits_DT-COUNTIF($P$2:P74,"Demi traitement")-IF(AND($A$60=$A$61,$B$60=$B$61,$B$60="Demi traitement"),COUNTIF(B75:$B$367,"Demi traitement")-1,COUNTIF(B75:$B$367,"Demi traitement")),0)))</f>
        <v>#NUM!</v>
      </c>
      <c r="P75" s="1" t="e">
        <f>IF(M75="","",IF(OR(M75="anniv PT",M75&gt;0),"Plein traitement",IF(OR(LEFT(Statut_agent,1)="A",LEFT(Statut_agent,1)="B",LEFT(Statut_agent,1)="C"),"Demi Traitement",IF(OR(O75="anniv DT",O75&gt;0),"Demi traitement","Sans traitement"))))</f>
        <v>#NUM!</v>
      </c>
    </row>
    <row r="76" spans="1:16" x14ac:dyDescent="0.25">
      <c r="A76" s="28">
        <f>IF(AND(OR(MOD(YEAR(Tableau_calcul[[#This Row],[Date]])-1,400)=0,AND(MOD(YEAR(Tableau_calcul[[#This Row],[Date]])-1,4)=0,MOD(YEAR(Tableau_calcul[[#This Row],[Date]])-1,100)&lt;&gt;0)),MONTH(A75)=2,DAY(A75)=28,COUNTIF($A$2:A75,DATE(YEAR(A75),2,28))&lt;2),DATE(YEAR(Tableau_calcul[[#This Row],[Date]])-1,2,29),IF(AND(DAY(A75)=28,MONTH(A75)=2,COUNTIF($A$2:A75,DATE(YEAR(A75)-1,2,28))+COUNTIF($A$2:A75,DATE(YEAR(A75),2,28))&lt;2),DATE(YEAR(Tableau_calcul[[#This Row],[Date]])-1,2,28),DATE(YEAR(Tableau_calcul[[#This Row],[Date]])-1,MONTH(Tableau_calcul[[#This Row],[Date]]),DAY(Tableau_calcul[[#This Row],[Date]]))))</f>
        <v>693669</v>
      </c>
      <c r="B76" s="1" t="str">
        <f>IF(Tableau_absentéisme_décomposé[[#This Row],[Date]]=A75,"",IFERROR(INDEX(Tableau_absentéisme[],IF(AND(Tableau_absentéisme_décomposé[[#This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6" s="1" t="e">
        <f ca="1">IF(Tableau_calcul[[#This Row],[Traitement]]="","",IF(Tableau_calcul[[#This Row],[Traitement]]&lt;&gt;IF(K74=K75,OFFSET(Tableau_calcul[[#This Row],[Traitement]],2,0),OFFSET(Tableau_calcul[[#This Row],[Traitement]],-1,0)),"début","continue"))</f>
        <v>#NUM!</v>
      </c>
      <c r="E76" s="1" t="e">
        <f ca="1">IF(Tableau_calcul[[#This Row],[Traitement]]="","",IF(Tableau_calcul[[#This Row],[Traitement]]&lt;&gt;IF(Tableau_calcul[[#This Row],[Date]]=K77,OFFSET(Tableau_calcul[[#This Row],[Traitement]],2,0),OFFSET(Tableau_calcul[[#This Row],[Traitement]],1,0)),"fin","continue"))</f>
        <v>#NUM!</v>
      </c>
      <c r="F76" s="1">
        <f ca="1">COUNTIF($D$2:D76,"début")</f>
        <v>0</v>
      </c>
      <c r="G76" s="1" t="e">
        <f>IF(Tableau_calcul[[#This Row],[Traitement]]="","",CONCATENATE(Tableau_calcul[[#This Row],[agrégat.période.début]],Tableau_calcul[[#This Row],[agrégat.num]]))</f>
        <v>#NUM!</v>
      </c>
      <c r="H76" s="1" t="e">
        <f>IF(Tableau_calcul[[#This Row],[Traitement]]="","",CONCATENATE(IF(Tableau_calcul[[#This Row],[agrégat.période.fin]]="fin","fin","continue"),Tableau_calcul[[#This Row],[agrégat.num]]))</f>
        <v>#NUM!</v>
      </c>
      <c r="I76" s="5" t="e">
        <f ca="1">IF(Tableau_calcul[[#This Row],[agrégat.période.début]]="début",Tableau_calcul[[#This Row],[Date]],"")</f>
        <v>#NUM!</v>
      </c>
      <c r="J76" s="5" t="e">
        <f>IF(Tableau_calcul[[#This Row],[Traitement]]="","",IF(Tableau_calcul[[#This Row],[agrégat.num.période.fin]]=H75,"",VLOOKUP(CONCATENATE("fin",Tableau_calcul[[#This Row],[agrégat.num]]),Tableau_calcul[[agrégat.num.période.fin]:[Date]],4,FALSE)))</f>
        <v>#NUM!</v>
      </c>
      <c r="K76" s="5">
        <f>IF(AND(OR(MOD(YEAR(K75),400)=0,AND(MOD(YEAR(K75),4)=0,MOD(YEAR(K75),100)&lt;&gt;0)),MONTH(K75)=2,DAY(K75)=28),K75+1,
IF(AND(MONTH(K75)=2,DAY(K75)=28,COUNTIF($K$2:K75,DATE(YEAR(K75)-1,2,28))+COUNTIF($K$2:K75,DATE(YEAR(K75),2,28))&lt;2),DATE(YEAR(K75),2,28),IF(ROW()=2,Date_survenance,K75+1)))</f>
        <v>73</v>
      </c>
      <c r="L7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6" s="24" t="e">
        <f>IF(Tableau_calcul[[#This Row],[Date]]=K75,"",IF(AND(K76=DATE(YEAR(A76)+1,MONTH(A76),DAY(A76)),Tableau_absentéisme_décomposé[[#This Row],[Traitement]]="Plein traitement"),"anniv PT",IF(COUNTIF($P$2:P75,"Plein traitement")+COUNTIF(B76:$B$367,"Plein traitement")&lt;droits_PT,droits_PT-COUNTIF($P$2:P75,"Plein traitement")-COUNTIF(B76:$B$367,"Plein traitement"),0)))</f>
        <v>#NUM!</v>
      </c>
      <c r="N76" s="1" t="e">
        <f>droits_DT</f>
        <v>#NUM!</v>
      </c>
      <c r="O76" s="1" t="e">
        <f>IF(Tableau_calcul[[#This Row],[Date]]=K75,"",IF(AND(K76=DATE(YEAR(A76)+1,MONTH(A76),DAY(A76)),Tableau_absentéisme_décomposé[[#This Row],[Traitement]]="Demi traitement"),"anniv DT",IF(COUNTIF($P$2:P75,"Demi traitement")+IF(AND($A$60=$A$61,$B$60=$B$61,$B$60="Demi traitement"),COUNTIF(B76:$B$367,"Demi traitement")-1,COUNTIF(B76:$B$367,"Demi traitement"))&lt;droits_DT,droits_DT-COUNTIF($P$2:P75,"Demi traitement")-IF(AND($A$60=$A$61,$B$60=$B$61,$B$60="Demi traitement"),COUNTIF(B76:$B$367,"Demi traitement")-1,COUNTIF(B76:$B$367,"Demi traitement")),0)))</f>
        <v>#NUM!</v>
      </c>
      <c r="P76" s="1" t="e">
        <f>IF(M76="","",IF(OR(M76="anniv PT",M76&gt;0),"Plein traitement",IF(OR(LEFT(Statut_agent,1)="A",LEFT(Statut_agent,1)="B",LEFT(Statut_agent,1)="C"),"Demi Traitement",IF(OR(O76="anniv DT",O76&gt;0),"Demi traitement","Sans traitement"))))</f>
        <v>#NUM!</v>
      </c>
    </row>
    <row r="77" spans="1:16" x14ac:dyDescent="0.25">
      <c r="A77" s="28">
        <f>IF(AND(OR(MOD(YEAR(Tableau_calcul[[#This Row],[Date]])-1,400)=0,AND(MOD(YEAR(Tableau_calcul[[#This Row],[Date]])-1,4)=0,MOD(YEAR(Tableau_calcul[[#This Row],[Date]])-1,100)&lt;&gt;0)),MONTH(A76)=2,DAY(A76)=28,COUNTIF($A$2:A76,DATE(YEAR(A76),2,28))&lt;2),DATE(YEAR(Tableau_calcul[[#This Row],[Date]])-1,2,29),IF(AND(DAY(A76)=28,MONTH(A76)=2,COUNTIF($A$2:A76,DATE(YEAR(A76)-1,2,28))+COUNTIF($A$2:A76,DATE(YEAR(A76),2,28))&lt;2),DATE(YEAR(Tableau_calcul[[#This Row],[Date]])-1,2,28),DATE(YEAR(Tableau_calcul[[#This Row],[Date]])-1,MONTH(Tableau_calcul[[#This Row],[Date]]),DAY(Tableau_calcul[[#This Row],[Date]]))))</f>
        <v>693670</v>
      </c>
      <c r="B77" s="1" t="str">
        <f>IF(Tableau_absentéisme_décomposé[[#This Row],[Date]]=A76,"",IFERROR(INDEX(Tableau_absentéisme[],IF(AND(Tableau_absentéisme_décomposé[[#This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7" s="1" t="e">
        <f ca="1">IF(Tableau_calcul[[#This Row],[Traitement]]="","",IF(Tableau_calcul[[#This Row],[Traitement]]&lt;&gt;IF(K75=K76,OFFSET(Tableau_calcul[[#This Row],[Traitement]],2,0),OFFSET(Tableau_calcul[[#This Row],[Traitement]],-1,0)),"début","continue"))</f>
        <v>#NUM!</v>
      </c>
      <c r="E77" s="1" t="e">
        <f ca="1">IF(Tableau_calcul[[#This Row],[Traitement]]="","",IF(Tableau_calcul[[#This Row],[Traitement]]&lt;&gt;IF(Tableau_calcul[[#This Row],[Date]]=K78,OFFSET(Tableau_calcul[[#This Row],[Traitement]],2,0),OFFSET(Tableau_calcul[[#This Row],[Traitement]],1,0)),"fin","continue"))</f>
        <v>#NUM!</v>
      </c>
      <c r="F77" s="1">
        <f ca="1">COUNTIF($D$2:D77,"début")</f>
        <v>0</v>
      </c>
      <c r="G77" s="1" t="e">
        <f>IF(Tableau_calcul[[#This Row],[Traitement]]="","",CONCATENATE(Tableau_calcul[[#This Row],[agrégat.période.début]],Tableau_calcul[[#This Row],[agrégat.num]]))</f>
        <v>#NUM!</v>
      </c>
      <c r="H77" s="1" t="e">
        <f>IF(Tableau_calcul[[#This Row],[Traitement]]="","",CONCATENATE(IF(Tableau_calcul[[#This Row],[agrégat.période.fin]]="fin","fin","continue"),Tableau_calcul[[#This Row],[agrégat.num]]))</f>
        <v>#NUM!</v>
      </c>
      <c r="I77" s="5" t="e">
        <f ca="1">IF(Tableau_calcul[[#This Row],[agrégat.période.début]]="début",Tableau_calcul[[#This Row],[Date]],"")</f>
        <v>#NUM!</v>
      </c>
      <c r="J77" s="5" t="e">
        <f>IF(Tableau_calcul[[#This Row],[Traitement]]="","",IF(Tableau_calcul[[#This Row],[agrégat.num.période.fin]]=H76,"",VLOOKUP(CONCATENATE("fin",Tableau_calcul[[#This Row],[agrégat.num]]),Tableau_calcul[[agrégat.num.période.fin]:[Date]],4,FALSE)))</f>
        <v>#NUM!</v>
      </c>
      <c r="K77" s="5">
        <f>IF(AND(OR(MOD(YEAR(K76),400)=0,AND(MOD(YEAR(K76),4)=0,MOD(YEAR(K76),100)&lt;&gt;0)),MONTH(K76)=2,DAY(K76)=28),K76+1,
IF(AND(MONTH(K76)=2,DAY(K76)=28,COUNTIF($K$2:K76,DATE(YEAR(K76)-1,2,28))+COUNTIF($K$2:K76,DATE(YEAR(K76),2,28))&lt;2),DATE(YEAR(K76),2,28),IF(ROW()=2,Date_survenance,K76+1)))</f>
        <v>74</v>
      </c>
      <c r="L7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7" s="24" t="e">
        <f>IF(Tableau_calcul[[#This Row],[Date]]=K76,"",IF(AND(K77=DATE(YEAR(A77)+1,MONTH(A77),DAY(A77)),Tableau_absentéisme_décomposé[[#This Row],[Traitement]]="Plein traitement"),"anniv PT",IF(COUNTIF($P$2:P76,"Plein traitement")+COUNTIF(B77:$B$367,"Plein traitement")&lt;droits_PT,droits_PT-COUNTIF($P$2:P76,"Plein traitement")-COUNTIF(B77:$B$367,"Plein traitement"),0)))</f>
        <v>#NUM!</v>
      </c>
      <c r="N77" s="1" t="e">
        <f>droits_DT</f>
        <v>#NUM!</v>
      </c>
      <c r="O77" s="1" t="e">
        <f>IF(Tableau_calcul[[#This Row],[Date]]=K76,"",IF(AND(K77=DATE(YEAR(A77)+1,MONTH(A77),DAY(A77)),Tableau_absentéisme_décomposé[[#This Row],[Traitement]]="Demi traitement"),"anniv DT",IF(COUNTIF($P$2:P76,"Demi traitement")+IF(AND($A$60=$A$61,$B$60=$B$61,$B$60="Demi traitement"),COUNTIF(B77:$B$367,"Demi traitement")-1,COUNTIF(B77:$B$367,"Demi traitement"))&lt;droits_DT,droits_DT-COUNTIF($P$2:P76,"Demi traitement")-IF(AND($A$60=$A$61,$B$60=$B$61,$B$60="Demi traitement"),COUNTIF(B77:$B$367,"Demi traitement")-1,COUNTIF(B77:$B$367,"Demi traitement")),0)))</f>
        <v>#NUM!</v>
      </c>
      <c r="P77" s="1" t="e">
        <f>IF(M77="","",IF(OR(M77="anniv PT",M77&gt;0),"Plein traitement",IF(OR(LEFT(Statut_agent,1)="A",LEFT(Statut_agent,1)="B",LEFT(Statut_agent,1)="C"),"Demi Traitement",IF(OR(O77="anniv DT",O77&gt;0),"Demi traitement","Sans traitement"))))</f>
        <v>#NUM!</v>
      </c>
    </row>
    <row r="78" spans="1:16" x14ac:dyDescent="0.25">
      <c r="A78" s="28">
        <f>IF(AND(OR(MOD(YEAR(Tableau_calcul[[#This Row],[Date]])-1,400)=0,AND(MOD(YEAR(Tableau_calcul[[#This Row],[Date]])-1,4)=0,MOD(YEAR(Tableau_calcul[[#This Row],[Date]])-1,100)&lt;&gt;0)),MONTH(A77)=2,DAY(A77)=28,COUNTIF($A$2:A77,DATE(YEAR(A77),2,28))&lt;2),DATE(YEAR(Tableau_calcul[[#This Row],[Date]])-1,2,29),IF(AND(DAY(A77)=28,MONTH(A77)=2,COUNTIF($A$2:A77,DATE(YEAR(A77)-1,2,28))+COUNTIF($A$2:A77,DATE(YEAR(A77),2,28))&lt;2),DATE(YEAR(Tableau_calcul[[#This Row],[Date]])-1,2,28),DATE(YEAR(Tableau_calcul[[#This Row],[Date]])-1,MONTH(Tableau_calcul[[#This Row],[Date]]),DAY(Tableau_calcul[[#This Row],[Date]]))))</f>
        <v>693671</v>
      </c>
      <c r="B78" s="1" t="str">
        <f>IF(Tableau_absentéisme_décomposé[[#This Row],[Date]]=A77,"",IFERROR(INDEX(Tableau_absentéisme[],IF(AND(Tableau_absentéisme_décomposé[[#This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8" s="1" t="e">
        <f ca="1">IF(Tableau_calcul[[#This Row],[Traitement]]="","",IF(Tableau_calcul[[#This Row],[Traitement]]&lt;&gt;IF(K76=K77,OFFSET(Tableau_calcul[[#This Row],[Traitement]],2,0),OFFSET(Tableau_calcul[[#This Row],[Traitement]],-1,0)),"début","continue"))</f>
        <v>#NUM!</v>
      </c>
      <c r="E78" s="1" t="e">
        <f ca="1">IF(Tableau_calcul[[#This Row],[Traitement]]="","",IF(Tableau_calcul[[#This Row],[Traitement]]&lt;&gt;IF(Tableau_calcul[[#This Row],[Date]]=K79,OFFSET(Tableau_calcul[[#This Row],[Traitement]],2,0),OFFSET(Tableau_calcul[[#This Row],[Traitement]],1,0)),"fin","continue"))</f>
        <v>#NUM!</v>
      </c>
      <c r="F78" s="1">
        <f ca="1">COUNTIF($D$2:D78,"début")</f>
        <v>0</v>
      </c>
      <c r="G78" s="1" t="e">
        <f>IF(Tableau_calcul[[#This Row],[Traitement]]="","",CONCATENATE(Tableau_calcul[[#This Row],[agrégat.période.début]],Tableau_calcul[[#This Row],[agrégat.num]]))</f>
        <v>#NUM!</v>
      </c>
      <c r="H78" s="1" t="e">
        <f>IF(Tableau_calcul[[#This Row],[Traitement]]="","",CONCATENATE(IF(Tableau_calcul[[#This Row],[agrégat.période.fin]]="fin","fin","continue"),Tableau_calcul[[#This Row],[agrégat.num]]))</f>
        <v>#NUM!</v>
      </c>
      <c r="I78" s="5" t="e">
        <f ca="1">IF(Tableau_calcul[[#This Row],[agrégat.période.début]]="début",Tableau_calcul[[#This Row],[Date]],"")</f>
        <v>#NUM!</v>
      </c>
      <c r="J78" s="5" t="e">
        <f>IF(Tableau_calcul[[#This Row],[Traitement]]="","",IF(Tableau_calcul[[#This Row],[agrégat.num.période.fin]]=H77,"",VLOOKUP(CONCATENATE("fin",Tableau_calcul[[#This Row],[agrégat.num]]),Tableau_calcul[[agrégat.num.période.fin]:[Date]],4,FALSE)))</f>
        <v>#NUM!</v>
      </c>
      <c r="K78" s="5">
        <f>IF(AND(OR(MOD(YEAR(K77),400)=0,AND(MOD(YEAR(K77),4)=0,MOD(YEAR(K77),100)&lt;&gt;0)),MONTH(K77)=2,DAY(K77)=28),K77+1,
IF(AND(MONTH(K77)=2,DAY(K77)=28,COUNTIF($K$2:K77,DATE(YEAR(K77)-1,2,28))+COUNTIF($K$2:K77,DATE(YEAR(K77),2,28))&lt;2),DATE(YEAR(K77),2,28),IF(ROW()=2,Date_survenance,K77+1)))</f>
        <v>75</v>
      </c>
      <c r="L7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8" s="24" t="e">
        <f>IF(Tableau_calcul[[#This Row],[Date]]=K77,"",IF(AND(K78=DATE(YEAR(A78)+1,MONTH(A78),DAY(A78)),Tableau_absentéisme_décomposé[[#This Row],[Traitement]]="Plein traitement"),"anniv PT",IF(COUNTIF($P$2:P77,"Plein traitement")+COUNTIF(B78:$B$367,"Plein traitement")&lt;droits_PT,droits_PT-COUNTIF($P$2:P77,"Plein traitement")-COUNTIF(B78:$B$367,"Plein traitement"),0)))</f>
        <v>#NUM!</v>
      </c>
      <c r="N78" s="1" t="e">
        <f>droits_DT</f>
        <v>#NUM!</v>
      </c>
      <c r="O78" s="1" t="e">
        <f>IF(Tableau_calcul[[#This Row],[Date]]=K77,"",IF(AND(K78=DATE(YEAR(A78)+1,MONTH(A78),DAY(A78)),Tableau_absentéisme_décomposé[[#This Row],[Traitement]]="Demi traitement"),"anniv DT",IF(COUNTIF($P$2:P77,"Demi traitement")+IF(AND($A$60=$A$61,$B$60=$B$61,$B$60="Demi traitement"),COUNTIF(B78:$B$367,"Demi traitement")-1,COUNTIF(B78:$B$367,"Demi traitement"))&lt;droits_DT,droits_DT-COUNTIF($P$2:P77,"Demi traitement")-IF(AND($A$60=$A$61,$B$60=$B$61,$B$60="Demi traitement"),COUNTIF(B78:$B$367,"Demi traitement")-1,COUNTIF(B78:$B$367,"Demi traitement")),0)))</f>
        <v>#NUM!</v>
      </c>
      <c r="P78" s="1" t="e">
        <f>IF(M78="","",IF(OR(M78="anniv PT",M78&gt;0),"Plein traitement",IF(OR(LEFT(Statut_agent,1)="A",LEFT(Statut_agent,1)="B",LEFT(Statut_agent,1)="C"),"Demi Traitement",IF(OR(O78="anniv DT",O78&gt;0),"Demi traitement","Sans traitement"))))</f>
        <v>#NUM!</v>
      </c>
    </row>
    <row r="79" spans="1:16" x14ac:dyDescent="0.25">
      <c r="A79" s="28">
        <f>IF(AND(OR(MOD(YEAR(Tableau_calcul[[#This Row],[Date]])-1,400)=0,AND(MOD(YEAR(Tableau_calcul[[#This Row],[Date]])-1,4)=0,MOD(YEAR(Tableau_calcul[[#This Row],[Date]])-1,100)&lt;&gt;0)),MONTH(A78)=2,DAY(A78)=28,COUNTIF($A$2:A78,DATE(YEAR(A78),2,28))&lt;2),DATE(YEAR(Tableau_calcul[[#This Row],[Date]])-1,2,29),IF(AND(DAY(A78)=28,MONTH(A78)=2,COUNTIF($A$2:A78,DATE(YEAR(A78)-1,2,28))+COUNTIF($A$2:A78,DATE(YEAR(A78),2,28))&lt;2),DATE(YEAR(Tableau_calcul[[#This Row],[Date]])-1,2,28),DATE(YEAR(Tableau_calcul[[#This Row],[Date]])-1,MONTH(Tableau_calcul[[#This Row],[Date]]),DAY(Tableau_calcul[[#This Row],[Date]]))))</f>
        <v>693672</v>
      </c>
      <c r="B79" s="1" t="str">
        <f>IF(Tableau_absentéisme_décomposé[[#This Row],[Date]]=A78,"",IFERROR(INDEX(Tableau_absentéisme[],IF(AND(Tableau_absentéisme_décomposé[[#This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79" s="1" t="e">
        <f ca="1">IF(Tableau_calcul[[#This Row],[Traitement]]="","",IF(Tableau_calcul[[#This Row],[Traitement]]&lt;&gt;IF(K77=K78,OFFSET(Tableau_calcul[[#This Row],[Traitement]],2,0),OFFSET(Tableau_calcul[[#This Row],[Traitement]],-1,0)),"début","continue"))</f>
        <v>#NUM!</v>
      </c>
      <c r="E79" s="1" t="e">
        <f ca="1">IF(Tableau_calcul[[#This Row],[Traitement]]="","",IF(Tableau_calcul[[#This Row],[Traitement]]&lt;&gt;IF(Tableau_calcul[[#This Row],[Date]]=K80,OFFSET(Tableau_calcul[[#This Row],[Traitement]],2,0),OFFSET(Tableau_calcul[[#This Row],[Traitement]],1,0)),"fin","continue"))</f>
        <v>#NUM!</v>
      </c>
      <c r="F79" s="1">
        <f ca="1">COUNTIF($D$2:D79,"début")</f>
        <v>0</v>
      </c>
      <c r="G79" s="1" t="e">
        <f>IF(Tableau_calcul[[#This Row],[Traitement]]="","",CONCATENATE(Tableau_calcul[[#This Row],[agrégat.période.début]],Tableau_calcul[[#This Row],[agrégat.num]]))</f>
        <v>#NUM!</v>
      </c>
      <c r="H79" s="1" t="e">
        <f>IF(Tableau_calcul[[#This Row],[Traitement]]="","",CONCATENATE(IF(Tableau_calcul[[#This Row],[agrégat.période.fin]]="fin","fin","continue"),Tableau_calcul[[#This Row],[agrégat.num]]))</f>
        <v>#NUM!</v>
      </c>
      <c r="I79" s="5" t="e">
        <f ca="1">IF(Tableau_calcul[[#This Row],[agrégat.période.début]]="début",Tableau_calcul[[#This Row],[Date]],"")</f>
        <v>#NUM!</v>
      </c>
      <c r="J79" s="5" t="e">
        <f>IF(Tableau_calcul[[#This Row],[Traitement]]="","",IF(Tableau_calcul[[#This Row],[agrégat.num.période.fin]]=H78,"",VLOOKUP(CONCATENATE("fin",Tableau_calcul[[#This Row],[agrégat.num]]),Tableau_calcul[[agrégat.num.période.fin]:[Date]],4,FALSE)))</f>
        <v>#NUM!</v>
      </c>
      <c r="K79" s="5">
        <f>IF(AND(OR(MOD(YEAR(K78),400)=0,AND(MOD(YEAR(K78),4)=0,MOD(YEAR(K78),100)&lt;&gt;0)),MONTH(K78)=2,DAY(K78)=28),K78+1,
IF(AND(MONTH(K78)=2,DAY(K78)=28,COUNTIF($K$2:K78,DATE(YEAR(K78)-1,2,28))+COUNTIF($K$2:K78,DATE(YEAR(K78),2,28))&lt;2),DATE(YEAR(K78),2,28),IF(ROW()=2,Date_survenance,K78+1)))</f>
        <v>76</v>
      </c>
      <c r="L7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79" s="24" t="e">
        <f>IF(Tableau_calcul[[#This Row],[Date]]=K78,"",IF(AND(K79=DATE(YEAR(A79)+1,MONTH(A79),DAY(A79)),Tableau_absentéisme_décomposé[[#This Row],[Traitement]]="Plein traitement"),"anniv PT",IF(COUNTIF($P$2:P78,"Plein traitement")+COUNTIF(B79:$B$367,"Plein traitement")&lt;droits_PT,droits_PT-COUNTIF($P$2:P78,"Plein traitement")-COUNTIF(B79:$B$367,"Plein traitement"),0)))</f>
        <v>#NUM!</v>
      </c>
      <c r="N79" s="1" t="e">
        <f>droits_DT</f>
        <v>#NUM!</v>
      </c>
      <c r="O79" s="1" t="e">
        <f>IF(Tableau_calcul[[#This Row],[Date]]=K78,"",IF(AND(K79=DATE(YEAR(A79)+1,MONTH(A79),DAY(A79)),Tableau_absentéisme_décomposé[[#This Row],[Traitement]]="Demi traitement"),"anniv DT",IF(COUNTIF($P$2:P78,"Demi traitement")+IF(AND($A$60=$A$61,$B$60=$B$61,$B$60="Demi traitement"),COUNTIF(B79:$B$367,"Demi traitement")-1,COUNTIF(B79:$B$367,"Demi traitement"))&lt;droits_DT,droits_DT-COUNTIF($P$2:P78,"Demi traitement")-IF(AND($A$60=$A$61,$B$60=$B$61,$B$60="Demi traitement"),COUNTIF(B79:$B$367,"Demi traitement")-1,COUNTIF(B79:$B$367,"Demi traitement")),0)))</f>
        <v>#NUM!</v>
      </c>
      <c r="P79" s="1" t="e">
        <f>IF(M79="","",IF(OR(M79="anniv PT",M79&gt;0),"Plein traitement",IF(OR(LEFT(Statut_agent,1)="A",LEFT(Statut_agent,1)="B",LEFT(Statut_agent,1)="C"),"Demi Traitement",IF(OR(O79="anniv DT",O79&gt;0),"Demi traitement","Sans traitement"))))</f>
        <v>#NUM!</v>
      </c>
    </row>
    <row r="80" spans="1:16" x14ac:dyDescent="0.25">
      <c r="A80" s="28">
        <f>IF(AND(OR(MOD(YEAR(Tableau_calcul[[#This Row],[Date]])-1,400)=0,AND(MOD(YEAR(Tableau_calcul[[#This Row],[Date]])-1,4)=0,MOD(YEAR(Tableau_calcul[[#This Row],[Date]])-1,100)&lt;&gt;0)),MONTH(A79)=2,DAY(A79)=28,COUNTIF($A$2:A79,DATE(YEAR(A79),2,28))&lt;2),DATE(YEAR(Tableau_calcul[[#This Row],[Date]])-1,2,29),IF(AND(DAY(A79)=28,MONTH(A79)=2,COUNTIF($A$2:A79,DATE(YEAR(A79)-1,2,28))+COUNTIF($A$2:A79,DATE(YEAR(A79),2,28))&lt;2),DATE(YEAR(Tableau_calcul[[#This Row],[Date]])-1,2,28),DATE(YEAR(Tableau_calcul[[#This Row],[Date]])-1,MONTH(Tableau_calcul[[#This Row],[Date]]),DAY(Tableau_calcul[[#This Row],[Date]]))))</f>
        <v>693673</v>
      </c>
      <c r="B80" s="1" t="str">
        <f>IF(Tableau_absentéisme_décomposé[[#This Row],[Date]]=A79,"",IFERROR(INDEX(Tableau_absentéisme[],IF(AND(Tableau_absentéisme_décomposé[[#This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0" s="1" t="e">
        <f ca="1">IF(Tableau_calcul[[#This Row],[Traitement]]="","",IF(Tableau_calcul[[#This Row],[Traitement]]&lt;&gt;IF(K78=K79,OFFSET(Tableau_calcul[[#This Row],[Traitement]],2,0),OFFSET(Tableau_calcul[[#This Row],[Traitement]],-1,0)),"début","continue"))</f>
        <v>#NUM!</v>
      </c>
      <c r="E80" s="1" t="e">
        <f ca="1">IF(Tableau_calcul[[#This Row],[Traitement]]="","",IF(Tableau_calcul[[#This Row],[Traitement]]&lt;&gt;IF(Tableau_calcul[[#This Row],[Date]]=K81,OFFSET(Tableau_calcul[[#This Row],[Traitement]],2,0),OFFSET(Tableau_calcul[[#This Row],[Traitement]],1,0)),"fin","continue"))</f>
        <v>#NUM!</v>
      </c>
      <c r="F80" s="1">
        <f ca="1">COUNTIF($D$2:D80,"début")</f>
        <v>0</v>
      </c>
      <c r="G80" s="1" t="e">
        <f>IF(Tableau_calcul[[#This Row],[Traitement]]="","",CONCATENATE(Tableau_calcul[[#This Row],[agrégat.période.début]],Tableau_calcul[[#This Row],[agrégat.num]]))</f>
        <v>#NUM!</v>
      </c>
      <c r="H80" s="1" t="e">
        <f>IF(Tableau_calcul[[#This Row],[Traitement]]="","",CONCATENATE(IF(Tableau_calcul[[#This Row],[agrégat.période.fin]]="fin","fin","continue"),Tableau_calcul[[#This Row],[agrégat.num]]))</f>
        <v>#NUM!</v>
      </c>
      <c r="I80" s="5" t="e">
        <f ca="1">IF(Tableau_calcul[[#This Row],[agrégat.période.début]]="début",Tableau_calcul[[#This Row],[Date]],"")</f>
        <v>#NUM!</v>
      </c>
      <c r="J80" s="5" t="e">
        <f>IF(Tableau_calcul[[#This Row],[Traitement]]="","",IF(Tableau_calcul[[#This Row],[agrégat.num.période.fin]]=H79,"",VLOOKUP(CONCATENATE("fin",Tableau_calcul[[#This Row],[agrégat.num]]),Tableau_calcul[[agrégat.num.période.fin]:[Date]],4,FALSE)))</f>
        <v>#NUM!</v>
      </c>
      <c r="K80" s="5">
        <f>IF(AND(OR(MOD(YEAR(K79),400)=0,AND(MOD(YEAR(K79),4)=0,MOD(YEAR(K79),100)&lt;&gt;0)),MONTH(K79)=2,DAY(K79)=28),K79+1,
IF(AND(MONTH(K79)=2,DAY(K79)=28,COUNTIF($K$2:K79,DATE(YEAR(K79)-1,2,28))+COUNTIF($K$2:K79,DATE(YEAR(K79),2,28))&lt;2),DATE(YEAR(K79),2,28),IF(ROW()=2,Date_survenance,K79+1)))</f>
        <v>77</v>
      </c>
      <c r="L8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0" s="24" t="e">
        <f>IF(Tableau_calcul[[#This Row],[Date]]=K79,"",IF(AND(K80=DATE(YEAR(A80)+1,MONTH(A80),DAY(A80)),Tableau_absentéisme_décomposé[[#This Row],[Traitement]]="Plein traitement"),"anniv PT",IF(COUNTIF($P$2:P79,"Plein traitement")+COUNTIF(B80:$B$367,"Plein traitement")&lt;droits_PT,droits_PT-COUNTIF($P$2:P79,"Plein traitement")-COUNTIF(B80:$B$367,"Plein traitement"),0)))</f>
        <v>#NUM!</v>
      </c>
      <c r="N80" s="1" t="e">
        <f>droits_DT</f>
        <v>#NUM!</v>
      </c>
      <c r="O80" s="1" t="e">
        <f>IF(Tableau_calcul[[#This Row],[Date]]=K79,"",IF(AND(K80=DATE(YEAR(A80)+1,MONTH(A80),DAY(A80)),Tableau_absentéisme_décomposé[[#This Row],[Traitement]]="Demi traitement"),"anniv DT",IF(COUNTIF($P$2:P79,"Demi traitement")+IF(AND($A$60=$A$61,$B$60=$B$61,$B$60="Demi traitement"),COUNTIF(B80:$B$367,"Demi traitement")-1,COUNTIF(B80:$B$367,"Demi traitement"))&lt;droits_DT,droits_DT-COUNTIF($P$2:P79,"Demi traitement")-IF(AND($A$60=$A$61,$B$60=$B$61,$B$60="Demi traitement"),COUNTIF(B80:$B$367,"Demi traitement")-1,COUNTIF(B80:$B$367,"Demi traitement")),0)))</f>
        <v>#NUM!</v>
      </c>
      <c r="P80" s="1" t="e">
        <f>IF(M80="","",IF(OR(M80="anniv PT",M80&gt;0),"Plein traitement",IF(OR(LEFT(Statut_agent,1)="A",LEFT(Statut_agent,1)="B",LEFT(Statut_agent,1)="C"),"Demi Traitement",IF(OR(O80="anniv DT",O80&gt;0),"Demi traitement","Sans traitement"))))</f>
        <v>#NUM!</v>
      </c>
    </row>
    <row r="81" spans="1:16" x14ac:dyDescent="0.25">
      <c r="A81" s="28">
        <f>IF(AND(OR(MOD(YEAR(Tableau_calcul[[#This Row],[Date]])-1,400)=0,AND(MOD(YEAR(Tableau_calcul[[#This Row],[Date]])-1,4)=0,MOD(YEAR(Tableau_calcul[[#This Row],[Date]])-1,100)&lt;&gt;0)),MONTH(A80)=2,DAY(A80)=28,COUNTIF($A$2:A80,DATE(YEAR(A80),2,28))&lt;2),DATE(YEAR(Tableau_calcul[[#This Row],[Date]])-1,2,29),IF(AND(DAY(A80)=28,MONTH(A80)=2,COUNTIF($A$2:A80,DATE(YEAR(A80)-1,2,28))+COUNTIF($A$2:A80,DATE(YEAR(A80),2,28))&lt;2),DATE(YEAR(Tableau_calcul[[#This Row],[Date]])-1,2,28),DATE(YEAR(Tableau_calcul[[#This Row],[Date]])-1,MONTH(Tableau_calcul[[#This Row],[Date]]),DAY(Tableau_calcul[[#This Row],[Date]]))))</f>
        <v>693674</v>
      </c>
      <c r="B81" s="1" t="str">
        <f>IF(Tableau_absentéisme_décomposé[[#This Row],[Date]]=A80,"",IFERROR(INDEX(Tableau_absentéisme[],IF(AND(Tableau_absentéisme_décomposé[[#This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1" s="1" t="e">
        <f ca="1">IF(Tableau_calcul[[#This Row],[Traitement]]="","",IF(Tableau_calcul[[#This Row],[Traitement]]&lt;&gt;IF(K79=K80,OFFSET(Tableau_calcul[[#This Row],[Traitement]],2,0),OFFSET(Tableau_calcul[[#This Row],[Traitement]],-1,0)),"début","continue"))</f>
        <v>#NUM!</v>
      </c>
      <c r="E81" s="1" t="e">
        <f ca="1">IF(Tableau_calcul[[#This Row],[Traitement]]="","",IF(Tableau_calcul[[#This Row],[Traitement]]&lt;&gt;IF(Tableau_calcul[[#This Row],[Date]]=K82,OFFSET(Tableau_calcul[[#This Row],[Traitement]],2,0),OFFSET(Tableau_calcul[[#This Row],[Traitement]],1,0)),"fin","continue"))</f>
        <v>#NUM!</v>
      </c>
      <c r="F81" s="1">
        <f ca="1">COUNTIF($D$2:D81,"début")</f>
        <v>0</v>
      </c>
      <c r="G81" s="1" t="e">
        <f>IF(Tableau_calcul[[#This Row],[Traitement]]="","",CONCATENATE(Tableau_calcul[[#This Row],[agrégat.période.début]],Tableau_calcul[[#This Row],[agrégat.num]]))</f>
        <v>#NUM!</v>
      </c>
      <c r="H81" s="1" t="e">
        <f>IF(Tableau_calcul[[#This Row],[Traitement]]="","",CONCATENATE(IF(Tableau_calcul[[#This Row],[agrégat.période.fin]]="fin","fin","continue"),Tableau_calcul[[#This Row],[agrégat.num]]))</f>
        <v>#NUM!</v>
      </c>
      <c r="I81" s="5" t="e">
        <f ca="1">IF(Tableau_calcul[[#This Row],[agrégat.période.début]]="début",Tableau_calcul[[#This Row],[Date]],"")</f>
        <v>#NUM!</v>
      </c>
      <c r="J81" s="5" t="e">
        <f>IF(Tableau_calcul[[#This Row],[Traitement]]="","",IF(Tableau_calcul[[#This Row],[agrégat.num.période.fin]]=H80,"",VLOOKUP(CONCATENATE("fin",Tableau_calcul[[#This Row],[agrégat.num]]),Tableau_calcul[[agrégat.num.période.fin]:[Date]],4,FALSE)))</f>
        <v>#NUM!</v>
      </c>
      <c r="K81" s="5">
        <f>IF(AND(OR(MOD(YEAR(K80),400)=0,AND(MOD(YEAR(K80),4)=0,MOD(YEAR(K80),100)&lt;&gt;0)),MONTH(K80)=2,DAY(K80)=28),K80+1,
IF(AND(MONTH(K80)=2,DAY(K80)=28,COUNTIF($K$2:K80,DATE(YEAR(K80)-1,2,28))+COUNTIF($K$2:K80,DATE(YEAR(K80),2,28))&lt;2),DATE(YEAR(K80),2,28),IF(ROW()=2,Date_survenance,K80+1)))</f>
        <v>78</v>
      </c>
      <c r="L8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1" s="24" t="e">
        <f>IF(Tableau_calcul[[#This Row],[Date]]=K80,"",IF(AND(K81=DATE(YEAR(A81)+1,MONTH(A81),DAY(A81)),Tableau_absentéisme_décomposé[[#This Row],[Traitement]]="Plein traitement"),"anniv PT",IF(COUNTIF($P$2:P80,"Plein traitement")+COUNTIF(B81:$B$367,"Plein traitement")&lt;droits_PT,droits_PT-COUNTIF($P$2:P80,"Plein traitement")-COUNTIF(B81:$B$367,"Plein traitement"),0)))</f>
        <v>#NUM!</v>
      </c>
      <c r="N81" s="1" t="e">
        <f>droits_DT</f>
        <v>#NUM!</v>
      </c>
      <c r="O81" s="1" t="e">
        <f>IF(Tableau_calcul[[#This Row],[Date]]=K80,"",IF(AND(K81=DATE(YEAR(A81)+1,MONTH(A81),DAY(A81)),Tableau_absentéisme_décomposé[[#This Row],[Traitement]]="Demi traitement"),"anniv DT",IF(COUNTIF($P$2:P80,"Demi traitement")+IF(AND($A$60=$A$61,$B$60=$B$61,$B$60="Demi traitement"),COUNTIF(B81:$B$367,"Demi traitement")-1,COUNTIF(B81:$B$367,"Demi traitement"))&lt;droits_DT,droits_DT-COUNTIF($P$2:P80,"Demi traitement")-IF(AND($A$60=$A$61,$B$60=$B$61,$B$60="Demi traitement"),COUNTIF(B81:$B$367,"Demi traitement")-1,COUNTIF(B81:$B$367,"Demi traitement")),0)))</f>
        <v>#NUM!</v>
      </c>
      <c r="P81" s="1" t="e">
        <f>IF(M81="","",IF(OR(M81="anniv PT",M81&gt;0),"Plein traitement",IF(OR(LEFT(Statut_agent,1)="A",LEFT(Statut_agent,1)="B",LEFT(Statut_agent,1)="C"),"Demi Traitement",IF(OR(O81="anniv DT",O81&gt;0),"Demi traitement","Sans traitement"))))</f>
        <v>#NUM!</v>
      </c>
    </row>
    <row r="82" spans="1:16" x14ac:dyDescent="0.25">
      <c r="A82" s="28">
        <f>IF(AND(OR(MOD(YEAR(Tableau_calcul[[#This Row],[Date]])-1,400)=0,AND(MOD(YEAR(Tableau_calcul[[#This Row],[Date]])-1,4)=0,MOD(YEAR(Tableau_calcul[[#This Row],[Date]])-1,100)&lt;&gt;0)),MONTH(A81)=2,DAY(A81)=28,COUNTIF($A$2:A81,DATE(YEAR(A81),2,28))&lt;2),DATE(YEAR(Tableau_calcul[[#This Row],[Date]])-1,2,29),IF(AND(DAY(A81)=28,MONTH(A81)=2,COUNTIF($A$2:A81,DATE(YEAR(A81)-1,2,28))+COUNTIF($A$2:A81,DATE(YEAR(A81),2,28))&lt;2),DATE(YEAR(Tableau_calcul[[#This Row],[Date]])-1,2,28),DATE(YEAR(Tableau_calcul[[#This Row],[Date]])-1,MONTH(Tableau_calcul[[#This Row],[Date]]),DAY(Tableau_calcul[[#This Row],[Date]]))))</f>
        <v>693675</v>
      </c>
      <c r="B82" s="1" t="str">
        <f>IF(Tableau_absentéisme_décomposé[[#This Row],[Date]]=A81,"",IFERROR(INDEX(Tableau_absentéisme[],IF(AND(Tableau_absentéisme_décomposé[[#This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2" s="1" t="e">
        <f ca="1">IF(Tableau_calcul[[#This Row],[Traitement]]="","",IF(Tableau_calcul[[#This Row],[Traitement]]&lt;&gt;IF(K80=K81,OFFSET(Tableau_calcul[[#This Row],[Traitement]],2,0),OFFSET(Tableau_calcul[[#This Row],[Traitement]],-1,0)),"début","continue"))</f>
        <v>#NUM!</v>
      </c>
      <c r="E82" s="1" t="e">
        <f ca="1">IF(Tableau_calcul[[#This Row],[Traitement]]="","",IF(Tableau_calcul[[#This Row],[Traitement]]&lt;&gt;IF(Tableau_calcul[[#This Row],[Date]]=K83,OFFSET(Tableau_calcul[[#This Row],[Traitement]],2,0),OFFSET(Tableau_calcul[[#This Row],[Traitement]],1,0)),"fin","continue"))</f>
        <v>#NUM!</v>
      </c>
      <c r="F82" s="1">
        <f ca="1">COUNTIF($D$2:D82,"début")</f>
        <v>0</v>
      </c>
      <c r="G82" s="1" t="e">
        <f>IF(Tableau_calcul[[#This Row],[Traitement]]="","",CONCATENATE(Tableau_calcul[[#This Row],[agrégat.période.début]],Tableau_calcul[[#This Row],[agrégat.num]]))</f>
        <v>#NUM!</v>
      </c>
      <c r="H82" s="1" t="e">
        <f>IF(Tableau_calcul[[#This Row],[Traitement]]="","",CONCATENATE(IF(Tableau_calcul[[#This Row],[agrégat.période.fin]]="fin","fin","continue"),Tableau_calcul[[#This Row],[agrégat.num]]))</f>
        <v>#NUM!</v>
      </c>
      <c r="I82" s="5" t="e">
        <f ca="1">IF(Tableau_calcul[[#This Row],[agrégat.période.début]]="début",Tableau_calcul[[#This Row],[Date]],"")</f>
        <v>#NUM!</v>
      </c>
      <c r="J82" s="5" t="e">
        <f>IF(Tableau_calcul[[#This Row],[Traitement]]="","",IF(Tableau_calcul[[#This Row],[agrégat.num.période.fin]]=H81,"",VLOOKUP(CONCATENATE("fin",Tableau_calcul[[#This Row],[agrégat.num]]),Tableau_calcul[[agrégat.num.période.fin]:[Date]],4,FALSE)))</f>
        <v>#NUM!</v>
      </c>
      <c r="K82" s="5">
        <f>IF(AND(OR(MOD(YEAR(K81),400)=0,AND(MOD(YEAR(K81),4)=0,MOD(YEAR(K81),100)&lt;&gt;0)),MONTH(K81)=2,DAY(K81)=28),K81+1,
IF(AND(MONTH(K81)=2,DAY(K81)=28,COUNTIF($K$2:K81,DATE(YEAR(K81)-1,2,28))+COUNTIF($K$2:K81,DATE(YEAR(K81),2,28))&lt;2),DATE(YEAR(K81),2,28),IF(ROW()=2,Date_survenance,K81+1)))</f>
        <v>79</v>
      </c>
      <c r="L8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2" s="24" t="e">
        <f>IF(Tableau_calcul[[#This Row],[Date]]=K81,"",IF(AND(K82=DATE(YEAR(A82)+1,MONTH(A82),DAY(A82)),Tableau_absentéisme_décomposé[[#This Row],[Traitement]]="Plein traitement"),"anniv PT",IF(COUNTIF($P$2:P81,"Plein traitement")+COUNTIF(B82:$B$367,"Plein traitement")&lt;droits_PT,droits_PT-COUNTIF($P$2:P81,"Plein traitement")-COUNTIF(B82:$B$367,"Plein traitement"),0)))</f>
        <v>#NUM!</v>
      </c>
      <c r="N82" s="1" t="e">
        <f>droits_DT</f>
        <v>#NUM!</v>
      </c>
      <c r="O82" s="1" t="e">
        <f>IF(Tableau_calcul[[#This Row],[Date]]=K81,"",IF(AND(K82=DATE(YEAR(A82)+1,MONTH(A82),DAY(A82)),Tableau_absentéisme_décomposé[[#This Row],[Traitement]]="Demi traitement"),"anniv DT",IF(COUNTIF($P$2:P81,"Demi traitement")+IF(AND($A$60=$A$61,$B$60=$B$61,$B$60="Demi traitement"),COUNTIF(B82:$B$367,"Demi traitement")-1,COUNTIF(B82:$B$367,"Demi traitement"))&lt;droits_DT,droits_DT-COUNTIF($P$2:P81,"Demi traitement")-IF(AND($A$60=$A$61,$B$60=$B$61,$B$60="Demi traitement"),COUNTIF(B82:$B$367,"Demi traitement")-1,COUNTIF(B82:$B$367,"Demi traitement")),0)))</f>
        <v>#NUM!</v>
      </c>
      <c r="P82" s="1" t="e">
        <f>IF(M82="","",IF(OR(M82="anniv PT",M82&gt;0),"Plein traitement",IF(OR(LEFT(Statut_agent,1)="A",LEFT(Statut_agent,1)="B",LEFT(Statut_agent,1)="C"),"Demi Traitement",IF(OR(O82="anniv DT",O82&gt;0),"Demi traitement","Sans traitement"))))</f>
        <v>#NUM!</v>
      </c>
    </row>
    <row r="83" spans="1:16" x14ac:dyDescent="0.25">
      <c r="A83" s="28">
        <f>IF(AND(OR(MOD(YEAR(Tableau_calcul[[#This Row],[Date]])-1,400)=0,AND(MOD(YEAR(Tableau_calcul[[#This Row],[Date]])-1,4)=0,MOD(YEAR(Tableau_calcul[[#This Row],[Date]])-1,100)&lt;&gt;0)),MONTH(A82)=2,DAY(A82)=28,COUNTIF($A$2:A82,DATE(YEAR(A82),2,28))&lt;2),DATE(YEAR(Tableau_calcul[[#This Row],[Date]])-1,2,29),IF(AND(DAY(A82)=28,MONTH(A82)=2,COUNTIF($A$2:A82,DATE(YEAR(A82)-1,2,28))+COUNTIF($A$2:A82,DATE(YEAR(A82),2,28))&lt;2),DATE(YEAR(Tableau_calcul[[#This Row],[Date]])-1,2,28),DATE(YEAR(Tableau_calcul[[#This Row],[Date]])-1,MONTH(Tableau_calcul[[#This Row],[Date]]),DAY(Tableau_calcul[[#This Row],[Date]]))))</f>
        <v>693676</v>
      </c>
      <c r="B83" s="1" t="str">
        <f>IF(Tableau_absentéisme_décomposé[[#This Row],[Date]]=A82,"",IFERROR(INDEX(Tableau_absentéisme[],IF(AND(Tableau_absentéisme_décomposé[[#This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3" s="1" t="e">
        <f ca="1">IF(Tableau_calcul[[#This Row],[Traitement]]="","",IF(Tableau_calcul[[#This Row],[Traitement]]&lt;&gt;IF(K81=K82,OFFSET(Tableau_calcul[[#This Row],[Traitement]],2,0),OFFSET(Tableau_calcul[[#This Row],[Traitement]],-1,0)),"début","continue"))</f>
        <v>#NUM!</v>
      </c>
      <c r="E83" s="1" t="e">
        <f ca="1">IF(Tableau_calcul[[#This Row],[Traitement]]="","",IF(Tableau_calcul[[#This Row],[Traitement]]&lt;&gt;IF(Tableau_calcul[[#This Row],[Date]]=K84,OFFSET(Tableau_calcul[[#This Row],[Traitement]],2,0),OFFSET(Tableau_calcul[[#This Row],[Traitement]],1,0)),"fin","continue"))</f>
        <v>#NUM!</v>
      </c>
      <c r="F83" s="1">
        <f ca="1">COUNTIF($D$2:D83,"début")</f>
        <v>0</v>
      </c>
      <c r="G83" s="1" t="e">
        <f>IF(Tableau_calcul[[#This Row],[Traitement]]="","",CONCATENATE(Tableau_calcul[[#This Row],[agrégat.période.début]],Tableau_calcul[[#This Row],[agrégat.num]]))</f>
        <v>#NUM!</v>
      </c>
      <c r="H83" s="1" t="e">
        <f>IF(Tableau_calcul[[#This Row],[Traitement]]="","",CONCATENATE(IF(Tableau_calcul[[#This Row],[agrégat.période.fin]]="fin","fin","continue"),Tableau_calcul[[#This Row],[agrégat.num]]))</f>
        <v>#NUM!</v>
      </c>
      <c r="I83" s="5" t="e">
        <f ca="1">IF(Tableau_calcul[[#This Row],[agrégat.période.début]]="début",Tableau_calcul[[#This Row],[Date]],"")</f>
        <v>#NUM!</v>
      </c>
      <c r="J83" s="5" t="e">
        <f>IF(Tableau_calcul[[#This Row],[Traitement]]="","",IF(Tableau_calcul[[#This Row],[agrégat.num.période.fin]]=H82,"",VLOOKUP(CONCATENATE("fin",Tableau_calcul[[#This Row],[agrégat.num]]),Tableau_calcul[[agrégat.num.période.fin]:[Date]],4,FALSE)))</f>
        <v>#NUM!</v>
      </c>
      <c r="K83" s="5">
        <f>IF(AND(OR(MOD(YEAR(K82),400)=0,AND(MOD(YEAR(K82),4)=0,MOD(YEAR(K82),100)&lt;&gt;0)),MONTH(K82)=2,DAY(K82)=28),K82+1,
IF(AND(MONTH(K82)=2,DAY(K82)=28,COUNTIF($K$2:K82,DATE(YEAR(K82)-1,2,28))+COUNTIF($K$2:K82,DATE(YEAR(K82),2,28))&lt;2),DATE(YEAR(K82),2,28),IF(ROW()=2,Date_survenance,K82+1)))</f>
        <v>80</v>
      </c>
      <c r="L8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3" s="24" t="e">
        <f>IF(Tableau_calcul[[#This Row],[Date]]=K82,"",IF(AND(K83=DATE(YEAR(A83)+1,MONTH(A83),DAY(A83)),Tableau_absentéisme_décomposé[[#This Row],[Traitement]]="Plein traitement"),"anniv PT",IF(COUNTIF($P$2:P82,"Plein traitement")+COUNTIF(B83:$B$367,"Plein traitement")&lt;droits_PT,droits_PT-COUNTIF($P$2:P82,"Plein traitement")-COUNTIF(B83:$B$367,"Plein traitement"),0)))</f>
        <v>#NUM!</v>
      </c>
      <c r="N83" s="1" t="e">
        <f>droits_DT</f>
        <v>#NUM!</v>
      </c>
      <c r="O83" s="1" t="e">
        <f>IF(Tableau_calcul[[#This Row],[Date]]=K82,"",IF(AND(K83=DATE(YEAR(A83)+1,MONTH(A83),DAY(A83)),Tableau_absentéisme_décomposé[[#This Row],[Traitement]]="Demi traitement"),"anniv DT",IF(COUNTIF($P$2:P82,"Demi traitement")+IF(AND($A$60=$A$61,$B$60=$B$61,$B$60="Demi traitement"),COUNTIF(B83:$B$367,"Demi traitement")-1,COUNTIF(B83:$B$367,"Demi traitement"))&lt;droits_DT,droits_DT-COUNTIF($P$2:P82,"Demi traitement")-IF(AND($A$60=$A$61,$B$60=$B$61,$B$60="Demi traitement"),COUNTIF(B83:$B$367,"Demi traitement")-1,COUNTIF(B83:$B$367,"Demi traitement")),0)))</f>
        <v>#NUM!</v>
      </c>
      <c r="P83" s="1" t="e">
        <f>IF(M83="","",IF(OR(M83="anniv PT",M83&gt;0),"Plein traitement",IF(OR(LEFT(Statut_agent,1)="A",LEFT(Statut_agent,1)="B",LEFT(Statut_agent,1)="C"),"Demi Traitement",IF(OR(O83="anniv DT",O83&gt;0),"Demi traitement","Sans traitement"))))</f>
        <v>#NUM!</v>
      </c>
    </row>
    <row r="84" spans="1:16" x14ac:dyDescent="0.25">
      <c r="A84" s="28">
        <f>IF(AND(OR(MOD(YEAR(Tableau_calcul[[#This Row],[Date]])-1,400)=0,AND(MOD(YEAR(Tableau_calcul[[#This Row],[Date]])-1,4)=0,MOD(YEAR(Tableau_calcul[[#This Row],[Date]])-1,100)&lt;&gt;0)),MONTH(A83)=2,DAY(A83)=28,COUNTIF($A$2:A83,DATE(YEAR(A83),2,28))&lt;2),DATE(YEAR(Tableau_calcul[[#This Row],[Date]])-1,2,29),IF(AND(DAY(A83)=28,MONTH(A83)=2,COUNTIF($A$2:A83,DATE(YEAR(A83)-1,2,28))+COUNTIF($A$2:A83,DATE(YEAR(A83),2,28))&lt;2),DATE(YEAR(Tableau_calcul[[#This Row],[Date]])-1,2,28),DATE(YEAR(Tableau_calcul[[#This Row],[Date]])-1,MONTH(Tableau_calcul[[#This Row],[Date]]),DAY(Tableau_calcul[[#This Row],[Date]]))))</f>
        <v>693677</v>
      </c>
      <c r="B84" s="1" t="str">
        <f>IF(Tableau_absentéisme_décomposé[[#This Row],[Date]]=A83,"",IFERROR(INDEX(Tableau_absentéisme[],IF(AND(Tableau_absentéisme_décomposé[[#This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4" s="1" t="e">
        <f ca="1">IF(Tableau_calcul[[#This Row],[Traitement]]="","",IF(Tableau_calcul[[#This Row],[Traitement]]&lt;&gt;IF(K82=K83,OFFSET(Tableau_calcul[[#This Row],[Traitement]],2,0),OFFSET(Tableau_calcul[[#This Row],[Traitement]],-1,0)),"début","continue"))</f>
        <v>#NUM!</v>
      </c>
      <c r="E84" s="1" t="e">
        <f ca="1">IF(Tableau_calcul[[#This Row],[Traitement]]="","",IF(Tableau_calcul[[#This Row],[Traitement]]&lt;&gt;IF(Tableau_calcul[[#This Row],[Date]]=K85,OFFSET(Tableau_calcul[[#This Row],[Traitement]],2,0),OFFSET(Tableau_calcul[[#This Row],[Traitement]],1,0)),"fin","continue"))</f>
        <v>#NUM!</v>
      </c>
      <c r="F84" s="1">
        <f ca="1">COUNTIF($D$2:D84,"début")</f>
        <v>0</v>
      </c>
      <c r="G84" s="1" t="e">
        <f>IF(Tableau_calcul[[#This Row],[Traitement]]="","",CONCATENATE(Tableau_calcul[[#This Row],[agrégat.période.début]],Tableau_calcul[[#This Row],[agrégat.num]]))</f>
        <v>#NUM!</v>
      </c>
      <c r="H84" s="1" t="e">
        <f>IF(Tableau_calcul[[#This Row],[Traitement]]="","",CONCATENATE(IF(Tableau_calcul[[#This Row],[agrégat.période.fin]]="fin","fin","continue"),Tableau_calcul[[#This Row],[agrégat.num]]))</f>
        <v>#NUM!</v>
      </c>
      <c r="I84" s="5" t="e">
        <f ca="1">IF(Tableau_calcul[[#This Row],[agrégat.période.début]]="début",Tableau_calcul[[#This Row],[Date]],"")</f>
        <v>#NUM!</v>
      </c>
      <c r="J84" s="5" t="e">
        <f>IF(Tableau_calcul[[#This Row],[Traitement]]="","",IF(Tableau_calcul[[#This Row],[agrégat.num.période.fin]]=H83,"",VLOOKUP(CONCATENATE("fin",Tableau_calcul[[#This Row],[agrégat.num]]),Tableau_calcul[[agrégat.num.période.fin]:[Date]],4,FALSE)))</f>
        <v>#NUM!</v>
      </c>
      <c r="K84" s="5">
        <f>IF(AND(OR(MOD(YEAR(K83),400)=0,AND(MOD(YEAR(K83),4)=0,MOD(YEAR(K83),100)&lt;&gt;0)),MONTH(K83)=2,DAY(K83)=28),K83+1,
IF(AND(MONTH(K83)=2,DAY(K83)=28,COUNTIF($K$2:K83,DATE(YEAR(K83)-1,2,28))+COUNTIF($K$2:K83,DATE(YEAR(K83),2,28))&lt;2),DATE(YEAR(K83),2,28),IF(ROW()=2,Date_survenance,K83+1)))</f>
        <v>81</v>
      </c>
      <c r="L8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4" s="24" t="e">
        <f>IF(Tableau_calcul[[#This Row],[Date]]=K83,"",IF(AND(K84=DATE(YEAR(A84)+1,MONTH(A84),DAY(A84)),Tableau_absentéisme_décomposé[[#This Row],[Traitement]]="Plein traitement"),"anniv PT",IF(COUNTIF($P$2:P83,"Plein traitement")+COUNTIF(B84:$B$367,"Plein traitement")&lt;droits_PT,droits_PT-COUNTIF($P$2:P83,"Plein traitement")-COUNTIF(B84:$B$367,"Plein traitement"),0)))</f>
        <v>#NUM!</v>
      </c>
      <c r="N84" s="1" t="e">
        <f>droits_DT</f>
        <v>#NUM!</v>
      </c>
      <c r="O84" s="1" t="e">
        <f>IF(Tableau_calcul[[#This Row],[Date]]=K83,"",IF(AND(K84=DATE(YEAR(A84)+1,MONTH(A84),DAY(A84)),Tableau_absentéisme_décomposé[[#This Row],[Traitement]]="Demi traitement"),"anniv DT",IF(COUNTIF($P$2:P83,"Demi traitement")+IF(AND($A$60=$A$61,$B$60=$B$61,$B$60="Demi traitement"),COUNTIF(B84:$B$367,"Demi traitement")-1,COUNTIF(B84:$B$367,"Demi traitement"))&lt;droits_DT,droits_DT-COUNTIF($P$2:P83,"Demi traitement")-IF(AND($A$60=$A$61,$B$60=$B$61,$B$60="Demi traitement"),COUNTIF(B84:$B$367,"Demi traitement")-1,COUNTIF(B84:$B$367,"Demi traitement")),0)))</f>
        <v>#NUM!</v>
      </c>
      <c r="P84" s="1" t="e">
        <f>IF(M84="","",IF(OR(M84="anniv PT",M84&gt;0),"Plein traitement",IF(OR(LEFT(Statut_agent,1)="A",LEFT(Statut_agent,1)="B",LEFT(Statut_agent,1)="C"),"Demi Traitement",IF(OR(O84="anniv DT",O84&gt;0),"Demi traitement","Sans traitement"))))</f>
        <v>#NUM!</v>
      </c>
    </row>
    <row r="85" spans="1:16" x14ac:dyDescent="0.25">
      <c r="A85" s="28">
        <f>IF(AND(OR(MOD(YEAR(Tableau_calcul[[#This Row],[Date]])-1,400)=0,AND(MOD(YEAR(Tableau_calcul[[#This Row],[Date]])-1,4)=0,MOD(YEAR(Tableau_calcul[[#This Row],[Date]])-1,100)&lt;&gt;0)),MONTH(A84)=2,DAY(A84)=28,COUNTIF($A$2:A84,DATE(YEAR(A84),2,28))&lt;2),DATE(YEAR(Tableau_calcul[[#This Row],[Date]])-1,2,29),IF(AND(DAY(A84)=28,MONTH(A84)=2,COUNTIF($A$2:A84,DATE(YEAR(A84)-1,2,28))+COUNTIF($A$2:A84,DATE(YEAR(A84),2,28))&lt;2),DATE(YEAR(Tableau_calcul[[#This Row],[Date]])-1,2,28),DATE(YEAR(Tableau_calcul[[#This Row],[Date]])-1,MONTH(Tableau_calcul[[#This Row],[Date]]),DAY(Tableau_calcul[[#This Row],[Date]]))))</f>
        <v>693678</v>
      </c>
      <c r="B85" s="1" t="str">
        <f>IF(Tableau_absentéisme_décomposé[[#This Row],[Date]]=A84,"",IFERROR(INDEX(Tableau_absentéisme[],IF(AND(Tableau_absentéisme_décomposé[[#This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5" s="1" t="e">
        <f ca="1">IF(Tableau_calcul[[#This Row],[Traitement]]="","",IF(Tableau_calcul[[#This Row],[Traitement]]&lt;&gt;IF(K83=K84,OFFSET(Tableau_calcul[[#This Row],[Traitement]],2,0),OFFSET(Tableau_calcul[[#This Row],[Traitement]],-1,0)),"début","continue"))</f>
        <v>#NUM!</v>
      </c>
      <c r="E85" s="1" t="e">
        <f ca="1">IF(Tableau_calcul[[#This Row],[Traitement]]="","",IF(Tableau_calcul[[#This Row],[Traitement]]&lt;&gt;IF(Tableau_calcul[[#This Row],[Date]]=K86,OFFSET(Tableau_calcul[[#This Row],[Traitement]],2,0),OFFSET(Tableau_calcul[[#This Row],[Traitement]],1,0)),"fin","continue"))</f>
        <v>#NUM!</v>
      </c>
      <c r="F85" s="1">
        <f ca="1">COUNTIF($D$2:D85,"début")</f>
        <v>0</v>
      </c>
      <c r="G85" s="1" t="e">
        <f>IF(Tableau_calcul[[#This Row],[Traitement]]="","",CONCATENATE(Tableau_calcul[[#This Row],[agrégat.période.début]],Tableau_calcul[[#This Row],[agrégat.num]]))</f>
        <v>#NUM!</v>
      </c>
      <c r="H85" s="1" t="e">
        <f>IF(Tableau_calcul[[#This Row],[Traitement]]="","",CONCATENATE(IF(Tableau_calcul[[#This Row],[agrégat.période.fin]]="fin","fin","continue"),Tableau_calcul[[#This Row],[agrégat.num]]))</f>
        <v>#NUM!</v>
      </c>
      <c r="I85" s="5" t="e">
        <f ca="1">IF(Tableau_calcul[[#This Row],[agrégat.période.début]]="début",Tableau_calcul[[#This Row],[Date]],"")</f>
        <v>#NUM!</v>
      </c>
      <c r="J85" s="5" t="e">
        <f>IF(Tableau_calcul[[#This Row],[Traitement]]="","",IF(Tableau_calcul[[#This Row],[agrégat.num.période.fin]]=H84,"",VLOOKUP(CONCATENATE("fin",Tableau_calcul[[#This Row],[agrégat.num]]),Tableau_calcul[[agrégat.num.période.fin]:[Date]],4,FALSE)))</f>
        <v>#NUM!</v>
      </c>
      <c r="K85" s="5">
        <f>IF(AND(OR(MOD(YEAR(K84),400)=0,AND(MOD(YEAR(K84),4)=0,MOD(YEAR(K84),100)&lt;&gt;0)),MONTH(K84)=2,DAY(K84)=28),K84+1,
IF(AND(MONTH(K84)=2,DAY(K84)=28,COUNTIF($K$2:K84,DATE(YEAR(K84)-1,2,28))+COUNTIF($K$2:K84,DATE(YEAR(K84),2,28))&lt;2),DATE(YEAR(K84),2,28),IF(ROW()=2,Date_survenance,K84+1)))</f>
        <v>82</v>
      </c>
      <c r="L8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5" s="24" t="e">
        <f>IF(Tableau_calcul[[#This Row],[Date]]=K84,"",IF(AND(K85=DATE(YEAR(A85)+1,MONTH(A85),DAY(A85)),Tableau_absentéisme_décomposé[[#This Row],[Traitement]]="Plein traitement"),"anniv PT",IF(COUNTIF($P$2:P84,"Plein traitement")+COUNTIF(B85:$B$367,"Plein traitement")&lt;droits_PT,droits_PT-COUNTIF($P$2:P84,"Plein traitement")-COUNTIF(B85:$B$367,"Plein traitement"),0)))</f>
        <v>#NUM!</v>
      </c>
      <c r="N85" s="1" t="e">
        <f>droits_DT</f>
        <v>#NUM!</v>
      </c>
      <c r="O85" s="1" t="e">
        <f>IF(Tableau_calcul[[#This Row],[Date]]=K84,"",IF(AND(K85=DATE(YEAR(A85)+1,MONTH(A85),DAY(A85)),Tableau_absentéisme_décomposé[[#This Row],[Traitement]]="Demi traitement"),"anniv DT",IF(COUNTIF($P$2:P84,"Demi traitement")+IF(AND($A$60=$A$61,$B$60=$B$61,$B$60="Demi traitement"),COUNTIF(B85:$B$367,"Demi traitement")-1,COUNTIF(B85:$B$367,"Demi traitement"))&lt;droits_DT,droits_DT-COUNTIF($P$2:P84,"Demi traitement")-IF(AND($A$60=$A$61,$B$60=$B$61,$B$60="Demi traitement"),COUNTIF(B85:$B$367,"Demi traitement")-1,COUNTIF(B85:$B$367,"Demi traitement")),0)))</f>
        <v>#NUM!</v>
      </c>
      <c r="P85" s="1" t="e">
        <f>IF(M85="","",IF(OR(M85="anniv PT",M85&gt;0),"Plein traitement",IF(OR(LEFT(Statut_agent,1)="A",LEFT(Statut_agent,1)="B",LEFT(Statut_agent,1)="C"),"Demi Traitement",IF(OR(O85="anniv DT",O85&gt;0),"Demi traitement","Sans traitement"))))</f>
        <v>#NUM!</v>
      </c>
    </row>
    <row r="86" spans="1:16" x14ac:dyDescent="0.25">
      <c r="A86" s="28">
        <f>IF(AND(OR(MOD(YEAR(Tableau_calcul[[#This Row],[Date]])-1,400)=0,AND(MOD(YEAR(Tableau_calcul[[#This Row],[Date]])-1,4)=0,MOD(YEAR(Tableau_calcul[[#This Row],[Date]])-1,100)&lt;&gt;0)),MONTH(A85)=2,DAY(A85)=28,COUNTIF($A$2:A85,DATE(YEAR(A85),2,28))&lt;2),DATE(YEAR(Tableau_calcul[[#This Row],[Date]])-1,2,29),IF(AND(DAY(A85)=28,MONTH(A85)=2,COUNTIF($A$2:A85,DATE(YEAR(A85)-1,2,28))+COUNTIF($A$2:A85,DATE(YEAR(A85),2,28))&lt;2),DATE(YEAR(Tableau_calcul[[#This Row],[Date]])-1,2,28),DATE(YEAR(Tableau_calcul[[#This Row],[Date]])-1,MONTH(Tableau_calcul[[#This Row],[Date]]),DAY(Tableau_calcul[[#This Row],[Date]]))))</f>
        <v>693679</v>
      </c>
      <c r="B86" s="1" t="str">
        <f>IF(Tableau_absentéisme_décomposé[[#This Row],[Date]]=A85,"",IFERROR(INDEX(Tableau_absentéisme[],IF(AND(Tableau_absentéisme_décomposé[[#This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6" s="1" t="e">
        <f ca="1">IF(Tableau_calcul[[#This Row],[Traitement]]="","",IF(Tableau_calcul[[#This Row],[Traitement]]&lt;&gt;IF(K84=K85,OFFSET(Tableau_calcul[[#This Row],[Traitement]],2,0),OFFSET(Tableau_calcul[[#This Row],[Traitement]],-1,0)),"début","continue"))</f>
        <v>#NUM!</v>
      </c>
      <c r="E86" s="1" t="e">
        <f ca="1">IF(Tableau_calcul[[#This Row],[Traitement]]="","",IF(Tableau_calcul[[#This Row],[Traitement]]&lt;&gt;IF(Tableau_calcul[[#This Row],[Date]]=K87,OFFSET(Tableau_calcul[[#This Row],[Traitement]],2,0),OFFSET(Tableau_calcul[[#This Row],[Traitement]],1,0)),"fin","continue"))</f>
        <v>#NUM!</v>
      </c>
      <c r="F86" s="1">
        <f ca="1">COUNTIF($D$2:D86,"début")</f>
        <v>0</v>
      </c>
      <c r="G86" s="1" t="e">
        <f>IF(Tableau_calcul[[#This Row],[Traitement]]="","",CONCATENATE(Tableau_calcul[[#This Row],[agrégat.période.début]],Tableau_calcul[[#This Row],[agrégat.num]]))</f>
        <v>#NUM!</v>
      </c>
      <c r="H86" s="1" t="e">
        <f>IF(Tableau_calcul[[#This Row],[Traitement]]="","",CONCATENATE(IF(Tableau_calcul[[#This Row],[agrégat.période.fin]]="fin","fin","continue"),Tableau_calcul[[#This Row],[agrégat.num]]))</f>
        <v>#NUM!</v>
      </c>
      <c r="I86" s="5" t="e">
        <f ca="1">IF(Tableau_calcul[[#This Row],[agrégat.période.début]]="début",Tableau_calcul[[#This Row],[Date]],"")</f>
        <v>#NUM!</v>
      </c>
      <c r="J86" s="5" t="e">
        <f>IF(Tableau_calcul[[#This Row],[Traitement]]="","",IF(Tableau_calcul[[#This Row],[agrégat.num.période.fin]]=H85,"",VLOOKUP(CONCATENATE("fin",Tableau_calcul[[#This Row],[agrégat.num]]),Tableau_calcul[[agrégat.num.période.fin]:[Date]],4,FALSE)))</f>
        <v>#NUM!</v>
      </c>
      <c r="K86" s="5">
        <f>IF(AND(OR(MOD(YEAR(K85),400)=0,AND(MOD(YEAR(K85),4)=0,MOD(YEAR(K85),100)&lt;&gt;0)),MONTH(K85)=2,DAY(K85)=28),K85+1,
IF(AND(MONTH(K85)=2,DAY(K85)=28,COUNTIF($K$2:K85,DATE(YEAR(K85)-1,2,28))+COUNTIF($K$2:K85,DATE(YEAR(K85),2,28))&lt;2),DATE(YEAR(K85),2,28),IF(ROW()=2,Date_survenance,K85+1)))</f>
        <v>83</v>
      </c>
      <c r="L8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6" s="24" t="e">
        <f>IF(Tableau_calcul[[#This Row],[Date]]=K85,"",IF(AND(K86=DATE(YEAR(A86)+1,MONTH(A86),DAY(A86)),Tableau_absentéisme_décomposé[[#This Row],[Traitement]]="Plein traitement"),"anniv PT",IF(COUNTIF($P$2:P85,"Plein traitement")+COUNTIF(B86:$B$367,"Plein traitement")&lt;droits_PT,droits_PT-COUNTIF($P$2:P85,"Plein traitement")-COUNTIF(B86:$B$367,"Plein traitement"),0)))</f>
        <v>#NUM!</v>
      </c>
      <c r="N86" s="1" t="e">
        <f>droits_DT</f>
        <v>#NUM!</v>
      </c>
      <c r="O86" s="1" t="e">
        <f>IF(Tableau_calcul[[#This Row],[Date]]=K85,"",IF(AND(K86=DATE(YEAR(A86)+1,MONTH(A86),DAY(A86)),Tableau_absentéisme_décomposé[[#This Row],[Traitement]]="Demi traitement"),"anniv DT",IF(COUNTIF($P$2:P85,"Demi traitement")+IF(AND($A$60=$A$61,$B$60=$B$61,$B$60="Demi traitement"),COUNTIF(B86:$B$367,"Demi traitement")-1,COUNTIF(B86:$B$367,"Demi traitement"))&lt;droits_DT,droits_DT-COUNTIF($P$2:P85,"Demi traitement")-IF(AND($A$60=$A$61,$B$60=$B$61,$B$60="Demi traitement"),COUNTIF(B86:$B$367,"Demi traitement")-1,COUNTIF(B86:$B$367,"Demi traitement")),0)))</f>
        <v>#NUM!</v>
      </c>
      <c r="P86" s="1" t="e">
        <f>IF(M86="","",IF(OR(M86="anniv PT",M86&gt;0),"Plein traitement",IF(OR(LEFT(Statut_agent,1)="A",LEFT(Statut_agent,1)="B",LEFT(Statut_agent,1)="C"),"Demi Traitement",IF(OR(O86="anniv DT",O86&gt;0),"Demi traitement","Sans traitement"))))</f>
        <v>#NUM!</v>
      </c>
    </row>
    <row r="87" spans="1:16" x14ac:dyDescent="0.25">
      <c r="A87" s="28">
        <f>IF(AND(OR(MOD(YEAR(Tableau_calcul[[#This Row],[Date]])-1,400)=0,AND(MOD(YEAR(Tableau_calcul[[#This Row],[Date]])-1,4)=0,MOD(YEAR(Tableau_calcul[[#This Row],[Date]])-1,100)&lt;&gt;0)),MONTH(A86)=2,DAY(A86)=28,COUNTIF($A$2:A86,DATE(YEAR(A86),2,28))&lt;2),DATE(YEAR(Tableau_calcul[[#This Row],[Date]])-1,2,29),IF(AND(DAY(A86)=28,MONTH(A86)=2,COUNTIF($A$2:A86,DATE(YEAR(A86)-1,2,28))+COUNTIF($A$2:A86,DATE(YEAR(A86),2,28))&lt;2),DATE(YEAR(Tableau_calcul[[#This Row],[Date]])-1,2,28),DATE(YEAR(Tableau_calcul[[#This Row],[Date]])-1,MONTH(Tableau_calcul[[#This Row],[Date]]),DAY(Tableau_calcul[[#This Row],[Date]]))))</f>
        <v>693680</v>
      </c>
      <c r="B87" s="1" t="str">
        <f>IF(Tableau_absentéisme_décomposé[[#This Row],[Date]]=A86,"",IFERROR(INDEX(Tableau_absentéisme[],IF(AND(Tableau_absentéisme_décomposé[[#This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7" s="1" t="e">
        <f ca="1">IF(Tableau_calcul[[#This Row],[Traitement]]="","",IF(Tableau_calcul[[#This Row],[Traitement]]&lt;&gt;IF(K85=K86,OFFSET(Tableau_calcul[[#This Row],[Traitement]],2,0),OFFSET(Tableau_calcul[[#This Row],[Traitement]],-1,0)),"début","continue"))</f>
        <v>#NUM!</v>
      </c>
      <c r="E87" s="1" t="e">
        <f ca="1">IF(Tableau_calcul[[#This Row],[Traitement]]="","",IF(Tableau_calcul[[#This Row],[Traitement]]&lt;&gt;IF(Tableau_calcul[[#This Row],[Date]]=K88,OFFSET(Tableau_calcul[[#This Row],[Traitement]],2,0),OFFSET(Tableau_calcul[[#This Row],[Traitement]],1,0)),"fin","continue"))</f>
        <v>#NUM!</v>
      </c>
      <c r="F87" s="1">
        <f ca="1">COUNTIF($D$2:D87,"début")</f>
        <v>0</v>
      </c>
      <c r="G87" s="1" t="e">
        <f>IF(Tableau_calcul[[#This Row],[Traitement]]="","",CONCATENATE(Tableau_calcul[[#This Row],[agrégat.période.début]],Tableau_calcul[[#This Row],[agrégat.num]]))</f>
        <v>#NUM!</v>
      </c>
      <c r="H87" s="1" t="e">
        <f>IF(Tableau_calcul[[#This Row],[Traitement]]="","",CONCATENATE(IF(Tableau_calcul[[#This Row],[agrégat.période.fin]]="fin","fin","continue"),Tableau_calcul[[#This Row],[agrégat.num]]))</f>
        <v>#NUM!</v>
      </c>
      <c r="I87" s="5" t="e">
        <f ca="1">IF(Tableau_calcul[[#This Row],[agrégat.période.début]]="début",Tableau_calcul[[#This Row],[Date]],"")</f>
        <v>#NUM!</v>
      </c>
      <c r="J87" s="5" t="e">
        <f>IF(Tableau_calcul[[#This Row],[Traitement]]="","",IF(Tableau_calcul[[#This Row],[agrégat.num.période.fin]]=H86,"",VLOOKUP(CONCATENATE("fin",Tableau_calcul[[#This Row],[agrégat.num]]),Tableau_calcul[[agrégat.num.période.fin]:[Date]],4,FALSE)))</f>
        <v>#NUM!</v>
      </c>
      <c r="K87" s="5">
        <f>IF(AND(OR(MOD(YEAR(K86),400)=0,AND(MOD(YEAR(K86),4)=0,MOD(YEAR(K86),100)&lt;&gt;0)),MONTH(K86)=2,DAY(K86)=28),K86+1,
IF(AND(MONTH(K86)=2,DAY(K86)=28,COUNTIF($K$2:K86,DATE(YEAR(K86)-1,2,28))+COUNTIF($K$2:K86,DATE(YEAR(K86),2,28))&lt;2),DATE(YEAR(K86),2,28),IF(ROW()=2,Date_survenance,K86+1)))</f>
        <v>84</v>
      </c>
      <c r="L8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7" s="24" t="e">
        <f>IF(Tableau_calcul[[#This Row],[Date]]=K86,"",IF(AND(K87=DATE(YEAR(A87)+1,MONTH(A87),DAY(A87)),Tableau_absentéisme_décomposé[[#This Row],[Traitement]]="Plein traitement"),"anniv PT",IF(COUNTIF($P$2:P86,"Plein traitement")+COUNTIF(B87:$B$367,"Plein traitement")&lt;droits_PT,droits_PT-COUNTIF($P$2:P86,"Plein traitement")-COUNTIF(B87:$B$367,"Plein traitement"),0)))</f>
        <v>#NUM!</v>
      </c>
      <c r="N87" s="1" t="e">
        <f>droits_DT</f>
        <v>#NUM!</v>
      </c>
      <c r="O87" s="1" t="e">
        <f>IF(Tableau_calcul[[#This Row],[Date]]=K86,"",IF(AND(K87=DATE(YEAR(A87)+1,MONTH(A87),DAY(A87)),Tableau_absentéisme_décomposé[[#This Row],[Traitement]]="Demi traitement"),"anniv DT",IF(COUNTIF($P$2:P86,"Demi traitement")+IF(AND($A$60=$A$61,$B$60=$B$61,$B$60="Demi traitement"),COUNTIF(B87:$B$367,"Demi traitement")-1,COUNTIF(B87:$B$367,"Demi traitement"))&lt;droits_DT,droits_DT-COUNTIF($P$2:P86,"Demi traitement")-IF(AND($A$60=$A$61,$B$60=$B$61,$B$60="Demi traitement"),COUNTIF(B87:$B$367,"Demi traitement")-1,COUNTIF(B87:$B$367,"Demi traitement")),0)))</f>
        <v>#NUM!</v>
      </c>
      <c r="P87" s="1" t="e">
        <f>IF(M87="","",IF(OR(M87="anniv PT",M87&gt;0),"Plein traitement",IF(OR(LEFT(Statut_agent,1)="A",LEFT(Statut_agent,1)="B",LEFT(Statut_agent,1)="C"),"Demi Traitement",IF(OR(O87="anniv DT",O87&gt;0),"Demi traitement","Sans traitement"))))</f>
        <v>#NUM!</v>
      </c>
    </row>
    <row r="88" spans="1:16" x14ac:dyDescent="0.25">
      <c r="A88" s="28">
        <f>IF(AND(OR(MOD(YEAR(Tableau_calcul[[#This Row],[Date]])-1,400)=0,AND(MOD(YEAR(Tableau_calcul[[#This Row],[Date]])-1,4)=0,MOD(YEAR(Tableau_calcul[[#This Row],[Date]])-1,100)&lt;&gt;0)),MONTH(A87)=2,DAY(A87)=28,COUNTIF($A$2:A87,DATE(YEAR(A87),2,28))&lt;2),DATE(YEAR(Tableau_calcul[[#This Row],[Date]])-1,2,29),IF(AND(DAY(A87)=28,MONTH(A87)=2,COUNTIF($A$2:A87,DATE(YEAR(A87)-1,2,28))+COUNTIF($A$2:A87,DATE(YEAR(A87),2,28))&lt;2),DATE(YEAR(Tableau_calcul[[#This Row],[Date]])-1,2,28),DATE(YEAR(Tableau_calcul[[#This Row],[Date]])-1,MONTH(Tableau_calcul[[#This Row],[Date]]),DAY(Tableau_calcul[[#This Row],[Date]]))))</f>
        <v>693681</v>
      </c>
      <c r="B88" s="1" t="str">
        <f>IF(Tableau_absentéisme_décomposé[[#This Row],[Date]]=A87,"",IFERROR(INDEX(Tableau_absentéisme[],IF(AND(Tableau_absentéisme_décomposé[[#This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8" s="1" t="e">
        <f ca="1">IF(Tableau_calcul[[#This Row],[Traitement]]="","",IF(Tableau_calcul[[#This Row],[Traitement]]&lt;&gt;IF(K86=K87,OFFSET(Tableau_calcul[[#This Row],[Traitement]],2,0),OFFSET(Tableau_calcul[[#This Row],[Traitement]],-1,0)),"début","continue"))</f>
        <v>#NUM!</v>
      </c>
      <c r="E88" s="1" t="e">
        <f ca="1">IF(Tableau_calcul[[#This Row],[Traitement]]="","",IF(Tableau_calcul[[#This Row],[Traitement]]&lt;&gt;IF(Tableau_calcul[[#This Row],[Date]]=K89,OFFSET(Tableau_calcul[[#This Row],[Traitement]],2,0),OFFSET(Tableau_calcul[[#This Row],[Traitement]],1,0)),"fin","continue"))</f>
        <v>#NUM!</v>
      </c>
      <c r="F88" s="1">
        <f ca="1">COUNTIF($D$2:D88,"début")</f>
        <v>0</v>
      </c>
      <c r="G88" s="1" t="e">
        <f>IF(Tableau_calcul[[#This Row],[Traitement]]="","",CONCATENATE(Tableau_calcul[[#This Row],[agrégat.période.début]],Tableau_calcul[[#This Row],[agrégat.num]]))</f>
        <v>#NUM!</v>
      </c>
      <c r="H88" s="1" t="e">
        <f>IF(Tableau_calcul[[#This Row],[Traitement]]="","",CONCATENATE(IF(Tableau_calcul[[#This Row],[agrégat.période.fin]]="fin","fin","continue"),Tableau_calcul[[#This Row],[agrégat.num]]))</f>
        <v>#NUM!</v>
      </c>
      <c r="I88" s="5" t="e">
        <f ca="1">IF(Tableau_calcul[[#This Row],[agrégat.période.début]]="début",Tableau_calcul[[#This Row],[Date]],"")</f>
        <v>#NUM!</v>
      </c>
      <c r="J88" s="5" t="e">
        <f>IF(Tableau_calcul[[#This Row],[Traitement]]="","",IF(Tableau_calcul[[#This Row],[agrégat.num.période.fin]]=H87,"",VLOOKUP(CONCATENATE("fin",Tableau_calcul[[#This Row],[agrégat.num]]),Tableau_calcul[[agrégat.num.période.fin]:[Date]],4,FALSE)))</f>
        <v>#NUM!</v>
      </c>
      <c r="K88" s="5">
        <f>IF(AND(OR(MOD(YEAR(K87),400)=0,AND(MOD(YEAR(K87),4)=0,MOD(YEAR(K87),100)&lt;&gt;0)),MONTH(K87)=2,DAY(K87)=28),K87+1,
IF(AND(MONTH(K87)=2,DAY(K87)=28,COUNTIF($K$2:K87,DATE(YEAR(K87)-1,2,28))+COUNTIF($K$2:K87,DATE(YEAR(K87),2,28))&lt;2),DATE(YEAR(K87),2,28),IF(ROW()=2,Date_survenance,K87+1)))</f>
        <v>85</v>
      </c>
      <c r="L8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8" s="24" t="e">
        <f>IF(Tableau_calcul[[#This Row],[Date]]=K87,"",IF(AND(K88=DATE(YEAR(A88)+1,MONTH(A88),DAY(A88)),Tableau_absentéisme_décomposé[[#This Row],[Traitement]]="Plein traitement"),"anniv PT",IF(COUNTIF($P$2:P87,"Plein traitement")+COUNTIF(B88:$B$367,"Plein traitement")&lt;droits_PT,droits_PT-COUNTIF($P$2:P87,"Plein traitement")-COUNTIF(B88:$B$367,"Plein traitement"),0)))</f>
        <v>#NUM!</v>
      </c>
      <c r="N88" s="1" t="e">
        <f>droits_DT</f>
        <v>#NUM!</v>
      </c>
      <c r="O88" s="1" t="e">
        <f>IF(Tableau_calcul[[#This Row],[Date]]=K87,"",IF(AND(K88=DATE(YEAR(A88)+1,MONTH(A88),DAY(A88)),Tableau_absentéisme_décomposé[[#This Row],[Traitement]]="Demi traitement"),"anniv DT",IF(COUNTIF($P$2:P87,"Demi traitement")+IF(AND($A$60=$A$61,$B$60=$B$61,$B$60="Demi traitement"),COUNTIF(B88:$B$367,"Demi traitement")-1,COUNTIF(B88:$B$367,"Demi traitement"))&lt;droits_DT,droits_DT-COUNTIF($P$2:P87,"Demi traitement")-IF(AND($A$60=$A$61,$B$60=$B$61,$B$60="Demi traitement"),COUNTIF(B88:$B$367,"Demi traitement")-1,COUNTIF(B88:$B$367,"Demi traitement")),0)))</f>
        <v>#NUM!</v>
      </c>
      <c r="P88" s="1" t="e">
        <f>IF(M88="","",IF(OR(M88="anniv PT",M88&gt;0),"Plein traitement",IF(OR(LEFT(Statut_agent,1)="A",LEFT(Statut_agent,1)="B",LEFT(Statut_agent,1)="C"),"Demi Traitement",IF(OR(O88="anniv DT",O88&gt;0),"Demi traitement","Sans traitement"))))</f>
        <v>#NUM!</v>
      </c>
    </row>
    <row r="89" spans="1:16" x14ac:dyDescent="0.25">
      <c r="A89" s="28">
        <f>IF(AND(OR(MOD(YEAR(Tableau_calcul[[#This Row],[Date]])-1,400)=0,AND(MOD(YEAR(Tableau_calcul[[#This Row],[Date]])-1,4)=0,MOD(YEAR(Tableau_calcul[[#This Row],[Date]])-1,100)&lt;&gt;0)),MONTH(A88)=2,DAY(A88)=28,COUNTIF($A$2:A88,DATE(YEAR(A88),2,28))&lt;2),DATE(YEAR(Tableau_calcul[[#This Row],[Date]])-1,2,29),IF(AND(DAY(A88)=28,MONTH(A88)=2,COUNTIF($A$2:A88,DATE(YEAR(A88)-1,2,28))+COUNTIF($A$2:A88,DATE(YEAR(A88),2,28))&lt;2),DATE(YEAR(Tableau_calcul[[#This Row],[Date]])-1,2,28),DATE(YEAR(Tableau_calcul[[#This Row],[Date]])-1,MONTH(Tableau_calcul[[#This Row],[Date]]),DAY(Tableau_calcul[[#This Row],[Date]]))))</f>
        <v>693682</v>
      </c>
      <c r="B89" s="1" t="str">
        <f>IF(Tableau_absentéisme_décomposé[[#This Row],[Date]]=A88,"",IFERROR(INDEX(Tableau_absentéisme[],IF(AND(Tableau_absentéisme_décomposé[[#This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89" s="1" t="e">
        <f ca="1">IF(Tableau_calcul[[#This Row],[Traitement]]="","",IF(Tableau_calcul[[#This Row],[Traitement]]&lt;&gt;IF(K87=K88,OFFSET(Tableau_calcul[[#This Row],[Traitement]],2,0),OFFSET(Tableau_calcul[[#This Row],[Traitement]],-1,0)),"début","continue"))</f>
        <v>#NUM!</v>
      </c>
      <c r="E89" s="1" t="e">
        <f ca="1">IF(Tableau_calcul[[#This Row],[Traitement]]="","",IF(Tableau_calcul[[#This Row],[Traitement]]&lt;&gt;IF(Tableau_calcul[[#This Row],[Date]]=K90,OFFSET(Tableau_calcul[[#This Row],[Traitement]],2,0),OFFSET(Tableau_calcul[[#This Row],[Traitement]],1,0)),"fin","continue"))</f>
        <v>#NUM!</v>
      </c>
      <c r="F89" s="1">
        <f ca="1">COUNTIF($D$2:D89,"début")</f>
        <v>0</v>
      </c>
      <c r="G89" s="1" t="e">
        <f>IF(Tableau_calcul[[#This Row],[Traitement]]="","",CONCATENATE(Tableau_calcul[[#This Row],[agrégat.période.début]],Tableau_calcul[[#This Row],[agrégat.num]]))</f>
        <v>#NUM!</v>
      </c>
      <c r="H89" s="1" t="e">
        <f>IF(Tableau_calcul[[#This Row],[Traitement]]="","",CONCATENATE(IF(Tableau_calcul[[#This Row],[agrégat.période.fin]]="fin","fin","continue"),Tableau_calcul[[#This Row],[agrégat.num]]))</f>
        <v>#NUM!</v>
      </c>
      <c r="I89" s="5" t="e">
        <f ca="1">IF(Tableau_calcul[[#This Row],[agrégat.période.début]]="début",Tableau_calcul[[#This Row],[Date]],"")</f>
        <v>#NUM!</v>
      </c>
      <c r="J89" s="5" t="e">
        <f>IF(Tableau_calcul[[#This Row],[Traitement]]="","",IF(Tableau_calcul[[#This Row],[agrégat.num.période.fin]]=H88,"",VLOOKUP(CONCATENATE("fin",Tableau_calcul[[#This Row],[agrégat.num]]),Tableau_calcul[[agrégat.num.période.fin]:[Date]],4,FALSE)))</f>
        <v>#NUM!</v>
      </c>
      <c r="K89" s="5">
        <f>IF(AND(OR(MOD(YEAR(K88),400)=0,AND(MOD(YEAR(K88),4)=0,MOD(YEAR(K88),100)&lt;&gt;0)),MONTH(K88)=2,DAY(K88)=28),K88+1,
IF(AND(MONTH(K88)=2,DAY(K88)=28,COUNTIF($K$2:K88,DATE(YEAR(K88)-1,2,28))+COUNTIF($K$2:K88,DATE(YEAR(K88),2,28))&lt;2),DATE(YEAR(K88),2,28),IF(ROW()=2,Date_survenance,K88+1)))</f>
        <v>86</v>
      </c>
      <c r="L8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89" s="24" t="e">
        <f>IF(Tableau_calcul[[#This Row],[Date]]=K88,"",IF(AND(K89=DATE(YEAR(A89)+1,MONTH(A89),DAY(A89)),Tableau_absentéisme_décomposé[[#This Row],[Traitement]]="Plein traitement"),"anniv PT",IF(COUNTIF($P$2:P88,"Plein traitement")+COUNTIF(B89:$B$367,"Plein traitement")&lt;droits_PT,droits_PT-COUNTIF($P$2:P88,"Plein traitement")-COUNTIF(B89:$B$367,"Plein traitement"),0)))</f>
        <v>#NUM!</v>
      </c>
      <c r="N89" s="1" t="e">
        <f>droits_DT</f>
        <v>#NUM!</v>
      </c>
      <c r="O89" s="1" t="e">
        <f>IF(Tableau_calcul[[#This Row],[Date]]=K88,"",IF(AND(K89=DATE(YEAR(A89)+1,MONTH(A89),DAY(A89)),Tableau_absentéisme_décomposé[[#This Row],[Traitement]]="Demi traitement"),"anniv DT",IF(COUNTIF($P$2:P88,"Demi traitement")+IF(AND($A$60=$A$61,$B$60=$B$61,$B$60="Demi traitement"),COUNTIF(B89:$B$367,"Demi traitement")-1,COUNTIF(B89:$B$367,"Demi traitement"))&lt;droits_DT,droits_DT-COUNTIF($P$2:P88,"Demi traitement")-IF(AND($A$60=$A$61,$B$60=$B$61,$B$60="Demi traitement"),COUNTIF(B89:$B$367,"Demi traitement")-1,COUNTIF(B89:$B$367,"Demi traitement")),0)))</f>
        <v>#NUM!</v>
      </c>
      <c r="P89" s="1" t="e">
        <f>IF(M89="","",IF(OR(M89="anniv PT",M89&gt;0),"Plein traitement",IF(OR(LEFT(Statut_agent,1)="A",LEFT(Statut_agent,1)="B",LEFT(Statut_agent,1)="C"),"Demi Traitement",IF(OR(O89="anniv DT",O89&gt;0),"Demi traitement","Sans traitement"))))</f>
        <v>#NUM!</v>
      </c>
    </row>
    <row r="90" spans="1:16" x14ac:dyDescent="0.25">
      <c r="A90" s="28">
        <f>IF(AND(OR(MOD(YEAR(Tableau_calcul[[#This Row],[Date]])-1,400)=0,AND(MOD(YEAR(Tableau_calcul[[#This Row],[Date]])-1,4)=0,MOD(YEAR(Tableau_calcul[[#This Row],[Date]])-1,100)&lt;&gt;0)),MONTH(A89)=2,DAY(A89)=28,COUNTIF($A$2:A89,DATE(YEAR(A89),2,28))&lt;2),DATE(YEAR(Tableau_calcul[[#This Row],[Date]])-1,2,29),IF(AND(DAY(A89)=28,MONTH(A89)=2,COUNTIF($A$2:A89,DATE(YEAR(A89)-1,2,28))+COUNTIF($A$2:A89,DATE(YEAR(A89),2,28))&lt;2),DATE(YEAR(Tableau_calcul[[#This Row],[Date]])-1,2,28),DATE(YEAR(Tableau_calcul[[#This Row],[Date]])-1,MONTH(Tableau_calcul[[#This Row],[Date]]),DAY(Tableau_calcul[[#This Row],[Date]]))))</f>
        <v>693683</v>
      </c>
      <c r="B90" s="1" t="str">
        <f>IF(Tableau_absentéisme_décomposé[[#This Row],[Date]]=A89,"",IFERROR(INDEX(Tableau_absentéisme[],IF(AND(Tableau_absentéisme_décomposé[[#This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0" s="1" t="e">
        <f ca="1">IF(Tableau_calcul[[#This Row],[Traitement]]="","",IF(Tableau_calcul[[#This Row],[Traitement]]&lt;&gt;IF(K88=K89,OFFSET(Tableau_calcul[[#This Row],[Traitement]],2,0),OFFSET(Tableau_calcul[[#This Row],[Traitement]],-1,0)),"début","continue"))</f>
        <v>#NUM!</v>
      </c>
      <c r="E90" s="1" t="e">
        <f ca="1">IF(Tableau_calcul[[#This Row],[Traitement]]="","",IF(Tableau_calcul[[#This Row],[Traitement]]&lt;&gt;IF(Tableau_calcul[[#This Row],[Date]]=K91,OFFSET(Tableau_calcul[[#This Row],[Traitement]],2,0),OFFSET(Tableau_calcul[[#This Row],[Traitement]],1,0)),"fin","continue"))</f>
        <v>#NUM!</v>
      </c>
      <c r="F90" s="1">
        <f ca="1">COUNTIF($D$2:D90,"début")</f>
        <v>0</v>
      </c>
      <c r="G90" s="1" t="e">
        <f>IF(Tableau_calcul[[#This Row],[Traitement]]="","",CONCATENATE(Tableau_calcul[[#This Row],[agrégat.période.début]],Tableau_calcul[[#This Row],[agrégat.num]]))</f>
        <v>#NUM!</v>
      </c>
      <c r="H90" s="1" t="e">
        <f>IF(Tableau_calcul[[#This Row],[Traitement]]="","",CONCATENATE(IF(Tableau_calcul[[#This Row],[agrégat.période.fin]]="fin","fin","continue"),Tableau_calcul[[#This Row],[agrégat.num]]))</f>
        <v>#NUM!</v>
      </c>
      <c r="I90" s="5" t="e">
        <f ca="1">IF(Tableau_calcul[[#This Row],[agrégat.période.début]]="début",Tableau_calcul[[#This Row],[Date]],"")</f>
        <v>#NUM!</v>
      </c>
      <c r="J90" s="5" t="e">
        <f>IF(Tableau_calcul[[#This Row],[Traitement]]="","",IF(Tableau_calcul[[#This Row],[agrégat.num.période.fin]]=H89,"",VLOOKUP(CONCATENATE("fin",Tableau_calcul[[#This Row],[agrégat.num]]),Tableau_calcul[[agrégat.num.période.fin]:[Date]],4,FALSE)))</f>
        <v>#NUM!</v>
      </c>
      <c r="K90" s="5">
        <f>IF(AND(OR(MOD(YEAR(K89),400)=0,AND(MOD(YEAR(K89),4)=0,MOD(YEAR(K89),100)&lt;&gt;0)),MONTH(K89)=2,DAY(K89)=28),K89+1,
IF(AND(MONTH(K89)=2,DAY(K89)=28,COUNTIF($K$2:K89,DATE(YEAR(K89)-1,2,28))+COUNTIF($K$2:K89,DATE(YEAR(K89),2,28))&lt;2),DATE(YEAR(K89),2,28),IF(ROW()=2,Date_survenance,K89+1)))</f>
        <v>87</v>
      </c>
      <c r="L9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0" s="24" t="e">
        <f>IF(Tableau_calcul[[#This Row],[Date]]=K89,"",IF(AND(K90=DATE(YEAR(A90)+1,MONTH(A90),DAY(A90)),Tableau_absentéisme_décomposé[[#This Row],[Traitement]]="Plein traitement"),"anniv PT",IF(COUNTIF($P$2:P89,"Plein traitement")+COUNTIF(B90:$B$367,"Plein traitement")&lt;droits_PT,droits_PT-COUNTIF($P$2:P89,"Plein traitement")-COUNTIF(B90:$B$367,"Plein traitement"),0)))</f>
        <v>#NUM!</v>
      </c>
      <c r="N90" s="1" t="e">
        <f>droits_DT</f>
        <v>#NUM!</v>
      </c>
      <c r="O90" s="1" t="e">
        <f>IF(Tableau_calcul[[#This Row],[Date]]=K89,"",IF(AND(K90=DATE(YEAR(A90)+1,MONTH(A90),DAY(A90)),Tableau_absentéisme_décomposé[[#This Row],[Traitement]]="Demi traitement"),"anniv DT",IF(COUNTIF($P$2:P89,"Demi traitement")+IF(AND($A$60=$A$61,$B$60=$B$61,$B$60="Demi traitement"),COUNTIF(B90:$B$367,"Demi traitement")-1,COUNTIF(B90:$B$367,"Demi traitement"))&lt;droits_DT,droits_DT-COUNTIF($P$2:P89,"Demi traitement")-IF(AND($A$60=$A$61,$B$60=$B$61,$B$60="Demi traitement"),COUNTIF(B90:$B$367,"Demi traitement")-1,COUNTIF(B90:$B$367,"Demi traitement")),0)))</f>
        <v>#NUM!</v>
      </c>
      <c r="P90" s="1" t="e">
        <f>IF(M90="","",IF(OR(M90="anniv PT",M90&gt;0),"Plein traitement",IF(OR(LEFT(Statut_agent,1)="A",LEFT(Statut_agent,1)="B",LEFT(Statut_agent,1)="C"),"Demi Traitement",IF(OR(O90="anniv DT",O90&gt;0),"Demi traitement","Sans traitement"))))</f>
        <v>#NUM!</v>
      </c>
    </row>
    <row r="91" spans="1:16" x14ac:dyDescent="0.25">
      <c r="A91" s="28">
        <f>IF(AND(OR(MOD(YEAR(Tableau_calcul[[#This Row],[Date]])-1,400)=0,AND(MOD(YEAR(Tableau_calcul[[#This Row],[Date]])-1,4)=0,MOD(YEAR(Tableau_calcul[[#This Row],[Date]])-1,100)&lt;&gt;0)),MONTH(A90)=2,DAY(A90)=28,COUNTIF($A$2:A90,DATE(YEAR(A90),2,28))&lt;2),DATE(YEAR(Tableau_calcul[[#This Row],[Date]])-1,2,29),IF(AND(DAY(A90)=28,MONTH(A90)=2,COUNTIF($A$2:A90,DATE(YEAR(A90)-1,2,28))+COUNTIF($A$2:A90,DATE(YEAR(A90),2,28))&lt;2),DATE(YEAR(Tableau_calcul[[#This Row],[Date]])-1,2,28),DATE(YEAR(Tableau_calcul[[#This Row],[Date]])-1,MONTH(Tableau_calcul[[#This Row],[Date]]),DAY(Tableau_calcul[[#This Row],[Date]]))))</f>
        <v>693684</v>
      </c>
      <c r="B91" s="1" t="str">
        <f>IF(Tableau_absentéisme_décomposé[[#This Row],[Date]]=A90,"",IFERROR(INDEX(Tableau_absentéisme[],IF(AND(Tableau_absentéisme_décomposé[[#This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1" s="1" t="e">
        <f ca="1">IF(Tableau_calcul[[#This Row],[Traitement]]="","",IF(Tableau_calcul[[#This Row],[Traitement]]&lt;&gt;IF(K89=K90,OFFSET(Tableau_calcul[[#This Row],[Traitement]],2,0),OFFSET(Tableau_calcul[[#This Row],[Traitement]],-1,0)),"début","continue"))</f>
        <v>#NUM!</v>
      </c>
      <c r="E91" s="1" t="e">
        <f ca="1">IF(Tableau_calcul[[#This Row],[Traitement]]="","",IF(Tableau_calcul[[#This Row],[Traitement]]&lt;&gt;IF(Tableau_calcul[[#This Row],[Date]]=K92,OFFSET(Tableau_calcul[[#This Row],[Traitement]],2,0),OFFSET(Tableau_calcul[[#This Row],[Traitement]],1,0)),"fin","continue"))</f>
        <v>#NUM!</v>
      </c>
      <c r="F91" s="1">
        <f ca="1">COUNTIF($D$2:D91,"début")</f>
        <v>0</v>
      </c>
      <c r="G91" s="1" t="e">
        <f>IF(Tableau_calcul[[#This Row],[Traitement]]="","",CONCATENATE(Tableau_calcul[[#This Row],[agrégat.période.début]],Tableau_calcul[[#This Row],[agrégat.num]]))</f>
        <v>#NUM!</v>
      </c>
      <c r="H91" s="1" t="e">
        <f>IF(Tableau_calcul[[#This Row],[Traitement]]="","",CONCATENATE(IF(Tableau_calcul[[#This Row],[agrégat.période.fin]]="fin","fin","continue"),Tableau_calcul[[#This Row],[agrégat.num]]))</f>
        <v>#NUM!</v>
      </c>
      <c r="I91" s="5" t="e">
        <f ca="1">IF(Tableau_calcul[[#This Row],[agrégat.période.début]]="début",Tableau_calcul[[#This Row],[Date]],"")</f>
        <v>#NUM!</v>
      </c>
      <c r="J91" s="5" t="e">
        <f>IF(Tableau_calcul[[#This Row],[Traitement]]="","",IF(Tableau_calcul[[#This Row],[agrégat.num.période.fin]]=H90,"",VLOOKUP(CONCATENATE("fin",Tableau_calcul[[#This Row],[agrégat.num]]),Tableau_calcul[[agrégat.num.période.fin]:[Date]],4,FALSE)))</f>
        <v>#NUM!</v>
      </c>
      <c r="K91" s="5">
        <f>IF(AND(OR(MOD(YEAR(K90),400)=0,AND(MOD(YEAR(K90),4)=0,MOD(YEAR(K90),100)&lt;&gt;0)),MONTH(K90)=2,DAY(K90)=28),K90+1,
IF(AND(MONTH(K90)=2,DAY(K90)=28,COUNTIF($K$2:K90,DATE(YEAR(K90)-1,2,28))+COUNTIF($K$2:K90,DATE(YEAR(K90),2,28))&lt;2),DATE(YEAR(K90),2,28),IF(ROW()=2,Date_survenance,K90+1)))</f>
        <v>88</v>
      </c>
      <c r="L9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1" s="24" t="e">
        <f>IF(Tableau_calcul[[#This Row],[Date]]=K90,"",IF(AND(K91=DATE(YEAR(A91)+1,MONTH(A91),DAY(A91)),Tableau_absentéisme_décomposé[[#This Row],[Traitement]]="Plein traitement"),"anniv PT",IF(COUNTIF($P$2:P90,"Plein traitement")+COUNTIF(B91:$B$367,"Plein traitement")&lt;droits_PT,droits_PT-COUNTIF($P$2:P90,"Plein traitement")-COUNTIF(B91:$B$367,"Plein traitement"),0)))</f>
        <v>#NUM!</v>
      </c>
      <c r="N91" s="1" t="e">
        <f>droits_DT</f>
        <v>#NUM!</v>
      </c>
      <c r="O91" s="1" t="e">
        <f>IF(Tableau_calcul[[#This Row],[Date]]=K90,"",IF(AND(K91=DATE(YEAR(A91)+1,MONTH(A91),DAY(A91)),Tableau_absentéisme_décomposé[[#This Row],[Traitement]]="Demi traitement"),"anniv DT",IF(COUNTIF($P$2:P90,"Demi traitement")+IF(AND($A$60=$A$61,$B$60=$B$61,$B$60="Demi traitement"),COUNTIF(B91:$B$367,"Demi traitement")-1,COUNTIF(B91:$B$367,"Demi traitement"))&lt;droits_DT,droits_DT-COUNTIF($P$2:P90,"Demi traitement")-IF(AND($A$60=$A$61,$B$60=$B$61,$B$60="Demi traitement"),COUNTIF(B91:$B$367,"Demi traitement")-1,COUNTIF(B91:$B$367,"Demi traitement")),0)))</f>
        <v>#NUM!</v>
      </c>
      <c r="P91" s="1" t="e">
        <f>IF(M91="","",IF(OR(M91="anniv PT",M91&gt;0),"Plein traitement",IF(OR(LEFT(Statut_agent,1)="A",LEFT(Statut_agent,1)="B",LEFT(Statut_agent,1)="C"),"Demi Traitement",IF(OR(O91="anniv DT",O91&gt;0),"Demi traitement","Sans traitement"))))</f>
        <v>#NUM!</v>
      </c>
    </row>
    <row r="92" spans="1:16" x14ac:dyDescent="0.25">
      <c r="A92" s="28">
        <f>IF(AND(OR(MOD(YEAR(Tableau_calcul[[#This Row],[Date]])-1,400)=0,AND(MOD(YEAR(Tableau_calcul[[#This Row],[Date]])-1,4)=0,MOD(YEAR(Tableau_calcul[[#This Row],[Date]])-1,100)&lt;&gt;0)),MONTH(A91)=2,DAY(A91)=28,COUNTIF($A$2:A91,DATE(YEAR(A91),2,28))&lt;2),DATE(YEAR(Tableau_calcul[[#This Row],[Date]])-1,2,29),IF(AND(DAY(A91)=28,MONTH(A91)=2,COUNTIF($A$2:A91,DATE(YEAR(A91)-1,2,28))+COUNTIF($A$2:A91,DATE(YEAR(A91),2,28))&lt;2),DATE(YEAR(Tableau_calcul[[#This Row],[Date]])-1,2,28),DATE(YEAR(Tableau_calcul[[#This Row],[Date]])-1,MONTH(Tableau_calcul[[#This Row],[Date]]),DAY(Tableau_calcul[[#This Row],[Date]]))))</f>
        <v>693685</v>
      </c>
      <c r="B92" s="1" t="str">
        <f>IF(Tableau_absentéisme_décomposé[[#This Row],[Date]]=A91,"",IFERROR(INDEX(Tableau_absentéisme[],IF(AND(Tableau_absentéisme_décomposé[[#This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2" s="1" t="e">
        <f ca="1">IF(Tableau_calcul[[#This Row],[Traitement]]="","",IF(Tableau_calcul[[#This Row],[Traitement]]&lt;&gt;IF(K90=K91,OFFSET(Tableau_calcul[[#This Row],[Traitement]],2,0),OFFSET(Tableau_calcul[[#This Row],[Traitement]],-1,0)),"début","continue"))</f>
        <v>#NUM!</v>
      </c>
      <c r="E92" s="1" t="e">
        <f ca="1">IF(Tableau_calcul[[#This Row],[Traitement]]="","",IF(Tableau_calcul[[#This Row],[Traitement]]&lt;&gt;IF(Tableau_calcul[[#This Row],[Date]]=K93,OFFSET(Tableau_calcul[[#This Row],[Traitement]],2,0),OFFSET(Tableau_calcul[[#This Row],[Traitement]],1,0)),"fin","continue"))</f>
        <v>#NUM!</v>
      </c>
      <c r="F92" s="1">
        <f ca="1">COUNTIF($D$2:D92,"début")</f>
        <v>0</v>
      </c>
      <c r="G92" s="1" t="e">
        <f>IF(Tableau_calcul[[#This Row],[Traitement]]="","",CONCATENATE(Tableau_calcul[[#This Row],[agrégat.période.début]],Tableau_calcul[[#This Row],[agrégat.num]]))</f>
        <v>#NUM!</v>
      </c>
      <c r="H92" s="1" t="e">
        <f>IF(Tableau_calcul[[#This Row],[Traitement]]="","",CONCATENATE(IF(Tableau_calcul[[#This Row],[agrégat.période.fin]]="fin","fin","continue"),Tableau_calcul[[#This Row],[agrégat.num]]))</f>
        <v>#NUM!</v>
      </c>
      <c r="I92" s="5" t="e">
        <f ca="1">IF(Tableau_calcul[[#This Row],[agrégat.période.début]]="début",Tableau_calcul[[#This Row],[Date]],"")</f>
        <v>#NUM!</v>
      </c>
      <c r="J92" s="5" t="e">
        <f>IF(Tableau_calcul[[#This Row],[Traitement]]="","",IF(Tableau_calcul[[#This Row],[agrégat.num.période.fin]]=H91,"",VLOOKUP(CONCATENATE("fin",Tableau_calcul[[#This Row],[agrégat.num]]),Tableau_calcul[[agrégat.num.période.fin]:[Date]],4,FALSE)))</f>
        <v>#NUM!</v>
      </c>
      <c r="K92" s="5">
        <f>IF(AND(OR(MOD(YEAR(K91),400)=0,AND(MOD(YEAR(K91),4)=0,MOD(YEAR(K91),100)&lt;&gt;0)),MONTH(K91)=2,DAY(K91)=28),K91+1,
IF(AND(MONTH(K91)=2,DAY(K91)=28,COUNTIF($K$2:K91,DATE(YEAR(K91)-1,2,28))+COUNTIF($K$2:K91,DATE(YEAR(K91),2,28))&lt;2),DATE(YEAR(K91),2,28),IF(ROW()=2,Date_survenance,K91+1)))</f>
        <v>89</v>
      </c>
      <c r="L9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2" s="24" t="e">
        <f>IF(Tableau_calcul[[#This Row],[Date]]=K91,"",IF(AND(K92=DATE(YEAR(A92)+1,MONTH(A92),DAY(A92)),Tableau_absentéisme_décomposé[[#This Row],[Traitement]]="Plein traitement"),"anniv PT",IF(COUNTIF($P$2:P91,"Plein traitement")+COUNTIF(B92:$B$367,"Plein traitement")&lt;droits_PT,droits_PT-COUNTIF($P$2:P91,"Plein traitement")-COUNTIF(B92:$B$367,"Plein traitement"),0)))</f>
        <v>#NUM!</v>
      </c>
      <c r="N92" s="1" t="e">
        <f>droits_DT</f>
        <v>#NUM!</v>
      </c>
      <c r="O92" s="1" t="e">
        <f>IF(Tableau_calcul[[#This Row],[Date]]=K91,"",IF(AND(K92=DATE(YEAR(A92)+1,MONTH(A92),DAY(A92)),Tableau_absentéisme_décomposé[[#This Row],[Traitement]]="Demi traitement"),"anniv DT",IF(COUNTIF($P$2:P91,"Demi traitement")+IF(AND($A$60=$A$61,$B$60=$B$61,$B$60="Demi traitement"),COUNTIF(B92:$B$367,"Demi traitement")-1,COUNTIF(B92:$B$367,"Demi traitement"))&lt;droits_DT,droits_DT-COUNTIF($P$2:P91,"Demi traitement")-IF(AND($A$60=$A$61,$B$60=$B$61,$B$60="Demi traitement"),COUNTIF(B92:$B$367,"Demi traitement")-1,COUNTIF(B92:$B$367,"Demi traitement")),0)))</f>
        <v>#NUM!</v>
      </c>
      <c r="P92" s="1" t="e">
        <f>IF(M92="","",IF(OR(M92="anniv PT",M92&gt;0),"Plein traitement",IF(OR(LEFT(Statut_agent,1)="A",LEFT(Statut_agent,1)="B",LEFT(Statut_agent,1)="C"),"Demi Traitement",IF(OR(O92="anniv DT",O92&gt;0),"Demi traitement","Sans traitement"))))</f>
        <v>#NUM!</v>
      </c>
    </row>
    <row r="93" spans="1:16" x14ac:dyDescent="0.25">
      <c r="A93" s="28">
        <f>IF(AND(OR(MOD(YEAR(Tableau_calcul[[#This Row],[Date]])-1,400)=0,AND(MOD(YEAR(Tableau_calcul[[#This Row],[Date]])-1,4)=0,MOD(YEAR(Tableau_calcul[[#This Row],[Date]])-1,100)&lt;&gt;0)),MONTH(A92)=2,DAY(A92)=28,COUNTIF($A$2:A92,DATE(YEAR(A92),2,28))&lt;2),DATE(YEAR(Tableau_calcul[[#This Row],[Date]])-1,2,29),IF(AND(DAY(A92)=28,MONTH(A92)=2,COUNTIF($A$2:A92,DATE(YEAR(A92)-1,2,28))+COUNTIF($A$2:A92,DATE(YEAR(A92),2,28))&lt;2),DATE(YEAR(Tableau_calcul[[#This Row],[Date]])-1,2,28),DATE(YEAR(Tableau_calcul[[#This Row],[Date]])-1,MONTH(Tableau_calcul[[#This Row],[Date]]),DAY(Tableau_calcul[[#This Row],[Date]]))))</f>
        <v>693686</v>
      </c>
      <c r="B93" s="1" t="str">
        <f>IF(Tableau_absentéisme_décomposé[[#This Row],[Date]]=A92,"",IFERROR(INDEX(Tableau_absentéisme[],IF(AND(Tableau_absentéisme_décomposé[[#This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3" s="1" t="e">
        <f ca="1">IF(Tableau_calcul[[#This Row],[Traitement]]="","",IF(Tableau_calcul[[#This Row],[Traitement]]&lt;&gt;IF(K91=K92,OFFSET(Tableau_calcul[[#This Row],[Traitement]],2,0),OFFSET(Tableau_calcul[[#This Row],[Traitement]],-1,0)),"début","continue"))</f>
        <v>#NUM!</v>
      </c>
      <c r="E93" s="1" t="e">
        <f ca="1">IF(Tableau_calcul[[#This Row],[Traitement]]="","",IF(Tableau_calcul[[#This Row],[Traitement]]&lt;&gt;IF(Tableau_calcul[[#This Row],[Date]]=K94,OFFSET(Tableau_calcul[[#This Row],[Traitement]],2,0),OFFSET(Tableau_calcul[[#This Row],[Traitement]],1,0)),"fin","continue"))</f>
        <v>#NUM!</v>
      </c>
      <c r="F93" s="1">
        <f ca="1">COUNTIF($D$2:D93,"début")</f>
        <v>0</v>
      </c>
      <c r="G93" s="1" t="e">
        <f>IF(Tableau_calcul[[#This Row],[Traitement]]="","",CONCATENATE(Tableau_calcul[[#This Row],[agrégat.période.début]],Tableau_calcul[[#This Row],[agrégat.num]]))</f>
        <v>#NUM!</v>
      </c>
      <c r="H93" s="1" t="e">
        <f>IF(Tableau_calcul[[#This Row],[Traitement]]="","",CONCATENATE(IF(Tableau_calcul[[#This Row],[agrégat.période.fin]]="fin","fin","continue"),Tableau_calcul[[#This Row],[agrégat.num]]))</f>
        <v>#NUM!</v>
      </c>
      <c r="I93" s="5" t="e">
        <f ca="1">IF(Tableau_calcul[[#This Row],[agrégat.période.début]]="début",Tableau_calcul[[#This Row],[Date]],"")</f>
        <v>#NUM!</v>
      </c>
      <c r="J93" s="5" t="e">
        <f>IF(Tableau_calcul[[#This Row],[Traitement]]="","",IF(Tableau_calcul[[#This Row],[agrégat.num.période.fin]]=H92,"",VLOOKUP(CONCATENATE("fin",Tableau_calcul[[#This Row],[agrégat.num]]),Tableau_calcul[[agrégat.num.période.fin]:[Date]],4,FALSE)))</f>
        <v>#NUM!</v>
      </c>
      <c r="K93" s="5">
        <f>IF(AND(OR(MOD(YEAR(K92),400)=0,AND(MOD(YEAR(K92),4)=0,MOD(YEAR(K92),100)&lt;&gt;0)),MONTH(K92)=2,DAY(K92)=28),K92+1,
IF(AND(MONTH(K92)=2,DAY(K92)=28,COUNTIF($K$2:K92,DATE(YEAR(K92)-1,2,28))+COUNTIF($K$2:K92,DATE(YEAR(K92),2,28))&lt;2),DATE(YEAR(K92),2,28),IF(ROW()=2,Date_survenance,K92+1)))</f>
        <v>90</v>
      </c>
      <c r="L9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3" s="24" t="e">
        <f>IF(Tableau_calcul[[#This Row],[Date]]=K92,"",IF(AND(K93=DATE(YEAR(A93)+1,MONTH(A93),DAY(A93)),Tableau_absentéisme_décomposé[[#This Row],[Traitement]]="Plein traitement"),"anniv PT",IF(COUNTIF($P$2:P92,"Plein traitement")+COUNTIF(B93:$B$367,"Plein traitement")&lt;droits_PT,droits_PT-COUNTIF($P$2:P92,"Plein traitement")-COUNTIF(B93:$B$367,"Plein traitement"),0)))</f>
        <v>#NUM!</v>
      </c>
      <c r="N93" s="1" t="e">
        <f>droits_DT</f>
        <v>#NUM!</v>
      </c>
      <c r="O93" s="1" t="e">
        <f>IF(Tableau_calcul[[#This Row],[Date]]=K92,"",IF(AND(K93=DATE(YEAR(A93)+1,MONTH(A93),DAY(A93)),Tableau_absentéisme_décomposé[[#This Row],[Traitement]]="Demi traitement"),"anniv DT",IF(COUNTIF($P$2:P92,"Demi traitement")+IF(AND($A$60=$A$61,$B$60=$B$61,$B$60="Demi traitement"),COUNTIF(B93:$B$367,"Demi traitement")-1,COUNTIF(B93:$B$367,"Demi traitement"))&lt;droits_DT,droits_DT-COUNTIF($P$2:P92,"Demi traitement")-IF(AND($A$60=$A$61,$B$60=$B$61,$B$60="Demi traitement"),COUNTIF(B93:$B$367,"Demi traitement")-1,COUNTIF(B93:$B$367,"Demi traitement")),0)))</f>
        <v>#NUM!</v>
      </c>
      <c r="P93" s="1" t="e">
        <f>IF(M93="","",IF(OR(M93="anniv PT",M93&gt;0),"Plein traitement",IF(OR(LEFT(Statut_agent,1)="A",LEFT(Statut_agent,1)="B",LEFT(Statut_agent,1)="C"),"Demi Traitement",IF(OR(O93="anniv DT",O93&gt;0),"Demi traitement","Sans traitement"))))</f>
        <v>#NUM!</v>
      </c>
    </row>
    <row r="94" spans="1:16" x14ac:dyDescent="0.25">
      <c r="A94" s="28">
        <f>IF(AND(OR(MOD(YEAR(Tableau_calcul[[#This Row],[Date]])-1,400)=0,AND(MOD(YEAR(Tableau_calcul[[#This Row],[Date]])-1,4)=0,MOD(YEAR(Tableau_calcul[[#This Row],[Date]])-1,100)&lt;&gt;0)),MONTH(A93)=2,DAY(A93)=28,COUNTIF($A$2:A93,DATE(YEAR(A93),2,28))&lt;2),DATE(YEAR(Tableau_calcul[[#This Row],[Date]])-1,2,29),IF(AND(DAY(A93)=28,MONTH(A93)=2,COUNTIF($A$2:A93,DATE(YEAR(A93)-1,2,28))+COUNTIF($A$2:A93,DATE(YEAR(A93),2,28))&lt;2),DATE(YEAR(Tableau_calcul[[#This Row],[Date]])-1,2,28),DATE(YEAR(Tableau_calcul[[#This Row],[Date]])-1,MONTH(Tableau_calcul[[#This Row],[Date]]),DAY(Tableau_calcul[[#This Row],[Date]]))))</f>
        <v>693687</v>
      </c>
      <c r="B94" s="1" t="str">
        <f>IF(Tableau_absentéisme_décomposé[[#This Row],[Date]]=A93,"",IFERROR(INDEX(Tableau_absentéisme[],IF(AND(Tableau_absentéisme_décomposé[[#This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4" s="1" t="e">
        <f ca="1">IF(Tableau_calcul[[#This Row],[Traitement]]="","",IF(Tableau_calcul[[#This Row],[Traitement]]&lt;&gt;IF(K92=K93,OFFSET(Tableau_calcul[[#This Row],[Traitement]],2,0),OFFSET(Tableau_calcul[[#This Row],[Traitement]],-1,0)),"début","continue"))</f>
        <v>#NUM!</v>
      </c>
      <c r="E94" s="1" t="e">
        <f ca="1">IF(Tableau_calcul[[#This Row],[Traitement]]="","",IF(Tableau_calcul[[#This Row],[Traitement]]&lt;&gt;IF(Tableau_calcul[[#This Row],[Date]]=K95,OFFSET(Tableau_calcul[[#This Row],[Traitement]],2,0),OFFSET(Tableau_calcul[[#This Row],[Traitement]],1,0)),"fin","continue"))</f>
        <v>#NUM!</v>
      </c>
      <c r="F94" s="1">
        <f ca="1">COUNTIF($D$2:D94,"début")</f>
        <v>0</v>
      </c>
      <c r="G94" s="1" t="e">
        <f>IF(Tableau_calcul[[#This Row],[Traitement]]="","",CONCATENATE(Tableau_calcul[[#This Row],[agrégat.période.début]],Tableau_calcul[[#This Row],[agrégat.num]]))</f>
        <v>#NUM!</v>
      </c>
      <c r="H94" s="1" t="e">
        <f>IF(Tableau_calcul[[#This Row],[Traitement]]="","",CONCATENATE(IF(Tableau_calcul[[#This Row],[agrégat.période.fin]]="fin","fin","continue"),Tableau_calcul[[#This Row],[agrégat.num]]))</f>
        <v>#NUM!</v>
      </c>
      <c r="I94" s="5" t="e">
        <f ca="1">IF(Tableau_calcul[[#This Row],[agrégat.période.début]]="début",Tableau_calcul[[#This Row],[Date]],"")</f>
        <v>#NUM!</v>
      </c>
      <c r="J94" s="5" t="e">
        <f>IF(Tableau_calcul[[#This Row],[Traitement]]="","",IF(Tableau_calcul[[#This Row],[agrégat.num.période.fin]]=H93,"",VLOOKUP(CONCATENATE("fin",Tableau_calcul[[#This Row],[agrégat.num]]),Tableau_calcul[[agrégat.num.période.fin]:[Date]],4,FALSE)))</f>
        <v>#NUM!</v>
      </c>
      <c r="K94" s="5">
        <f>IF(AND(OR(MOD(YEAR(K93),400)=0,AND(MOD(YEAR(K93),4)=0,MOD(YEAR(K93),100)&lt;&gt;0)),MONTH(K93)=2,DAY(K93)=28),K93+1,
IF(AND(MONTH(K93)=2,DAY(K93)=28,COUNTIF($K$2:K93,DATE(YEAR(K93)-1,2,28))+COUNTIF($K$2:K93,DATE(YEAR(K93),2,28))&lt;2),DATE(YEAR(K93),2,28),IF(ROW()=2,Date_survenance,K93+1)))</f>
        <v>91</v>
      </c>
      <c r="L9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4" s="24" t="e">
        <f>IF(Tableau_calcul[[#This Row],[Date]]=K93,"",IF(AND(K94=DATE(YEAR(A94)+1,MONTH(A94),DAY(A94)),Tableau_absentéisme_décomposé[[#This Row],[Traitement]]="Plein traitement"),"anniv PT",IF(COUNTIF($P$2:P93,"Plein traitement")+COUNTIF(B94:$B$367,"Plein traitement")&lt;droits_PT,droits_PT-COUNTIF($P$2:P93,"Plein traitement")-COUNTIF(B94:$B$367,"Plein traitement"),0)))</f>
        <v>#NUM!</v>
      </c>
      <c r="N94" s="1" t="e">
        <f>droits_DT</f>
        <v>#NUM!</v>
      </c>
      <c r="O94" s="1" t="e">
        <f>IF(Tableau_calcul[[#This Row],[Date]]=K93,"",IF(AND(K94=DATE(YEAR(A94)+1,MONTH(A94),DAY(A94)),Tableau_absentéisme_décomposé[[#This Row],[Traitement]]="Demi traitement"),"anniv DT",IF(COUNTIF($P$2:P93,"Demi traitement")+IF(AND($A$60=$A$61,$B$60=$B$61,$B$60="Demi traitement"),COUNTIF(B94:$B$367,"Demi traitement")-1,COUNTIF(B94:$B$367,"Demi traitement"))&lt;droits_DT,droits_DT-COUNTIF($P$2:P93,"Demi traitement")-IF(AND($A$60=$A$61,$B$60=$B$61,$B$60="Demi traitement"),COUNTIF(B94:$B$367,"Demi traitement")-1,COUNTIF(B94:$B$367,"Demi traitement")),0)))</f>
        <v>#NUM!</v>
      </c>
      <c r="P94" s="1" t="e">
        <f>IF(M94="","",IF(OR(M94="anniv PT",M94&gt;0),"Plein traitement",IF(OR(LEFT(Statut_agent,1)="A",LEFT(Statut_agent,1)="B",LEFT(Statut_agent,1)="C"),"Demi Traitement",IF(OR(O94="anniv DT",O94&gt;0),"Demi traitement","Sans traitement"))))</f>
        <v>#NUM!</v>
      </c>
    </row>
    <row r="95" spans="1:16" x14ac:dyDescent="0.25">
      <c r="A95" s="28">
        <f>IF(AND(OR(MOD(YEAR(Tableau_calcul[[#This Row],[Date]])-1,400)=0,AND(MOD(YEAR(Tableau_calcul[[#This Row],[Date]])-1,4)=0,MOD(YEAR(Tableau_calcul[[#This Row],[Date]])-1,100)&lt;&gt;0)),MONTH(A94)=2,DAY(A94)=28,COUNTIF($A$2:A94,DATE(YEAR(A94),2,28))&lt;2),DATE(YEAR(Tableau_calcul[[#This Row],[Date]])-1,2,29),IF(AND(DAY(A94)=28,MONTH(A94)=2,COUNTIF($A$2:A94,DATE(YEAR(A94)-1,2,28))+COUNTIF($A$2:A94,DATE(YEAR(A94),2,28))&lt;2),DATE(YEAR(Tableau_calcul[[#This Row],[Date]])-1,2,28),DATE(YEAR(Tableau_calcul[[#This Row],[Date]])-1,MONTH(Tableau_calcul[[#This Row],[Date]]),DAY(Tableau_calcul[[#This Row],[Date]]))))</f>
        <v>693688</v>
      </c>
      <c r="B95" s="1" t="str">
        <f>IF(Tableau_absentéisme_décomposé[[#This Row],[Date]]=A94,"",IFERROR(INDEX(Tableau_absentéisme[],IF(AND(Tableau_absentéisme_décomposé[[#This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5" s="1" t="e">
        <f ca="1">IF(Tableau_calcul[[#This Row],[Traitement]]="","",IF(Tableau_calcul[[#This Row],[Traitement]]&lt;&gt;IF(K93=K94,OFFSET(Tableau_calcul[[#This Row],[Traitement]],2,0),OFFSET(Tableau_calcul[[#This Row],[Traitement]],-1,0)),"début","continue"))</f>
        <v>#NUM!</v>
      </c>
      <c r="E95" s="1" t="e">
        <f ca="1">IF(Tableau_calcul[[#This Row],[Traitement]]="","",IF(Tableau_calcul[[#This Row],[Traitement]]&lt;&gt;IF(Tableau_calcul[[#This Row],[Date]]=K96,OFFSET(Tableau_calcul[[#This Row],[Traitement]],2,0),OFFSET(Tableau_calcul[[#This Row],[Traitement]],1,0)),"fin","continue"))</f>
        <v>#NUM!</v>
      </c>
      <c r="F95" s="1">
        <f ca="1">COUNTIF($D$2:D95,"début")</f>
        <v>0</v>
      </c>
      <c r="G95" s="1" t="e">
        <f>IF(Tableau_calcul[[#This Row],[Traitement]]="","",CONCATENATE(Tableau_calcul[[#This Row],[agrégat.période.début]],Tableau_calcul[[#This Row],[agrégat.num]]))</f>
        <v>#NUM!</v>
      </c>
      <c r="H95" s="1" t="e">
        <f>IF(Tableau_calcul[[#This Row],[Traitement]]="","",CONCATENATE(IF(Tableau_calcul[[#This Row],[agrégat.période.fin]]="fin","fin","continue"),Tableau_calcul[[#This Row],[agrégat.num]]))</f>
        <v>#NUM!</v>
      </c>
      <c r="I95" s="5" t="e">
        <f ca="1">IF(Tableau_calcul[[#This Row],[agrégat.période.début]]="début",Tableau_calcul[[#This Row],[Date]],"")</f>
        <v>#NUM!</v>
      </c>
      <c r="J95" s="5" t="e">
        <f>IF(Tableau_calcul[[#This Row],[Traitement]]="","",IF(Tableau_calcul[[#This Row],[agrégat.num.période.fin]]=H94,"",VLOOKUP(CONCATENATE("fin",Tableau_calcul[[#This Row],[agrégat.num]]),Tableau_calcul[[agrégat.num.période.fin]:[Date]],4,FALSE)))</f>
        <v>#NUM!</v>
      </c>
      <c r="K95" s="5">
        <f>IF(AND(OR(MOD(YEAR(K94),400)=0,AND(MOD(YEAR(K94),4)=0,MOD(YEAR(K94),100)&lt;&gt;0)),MONTH(K94)=2,DAY(K94)=28),K94+1,
IF(AND(MONTH(K94)=2,DAY(K94)=28,COUNTIF($K$2:K94,DATE(YEAR(K94)-1,2,28))+COUNTIF($K$2:K94,DATE(YEAR(K94),2,28))&lt;2),DATE(YEAR(K94),2,28),IF(ROW()=2,Date_survenance,K94+1)))</f>
        <v>92</v>
      </c>
      <c r="L9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5" s="24" t="e">
        <f>IF(Tableau_calcul[[#This Row],[Date]]=K94,"",IF(AND(K95=DATE(YEAR(A95)+1,MONTH(A95),DAY(A95)),Tableau_absentéisme_décomposé[[#This Row],[Traitement]]="Plein traitement"),"anniv PT",IF(COUNTIF($P$2:P94,"Plein traitement")+COUNTIF(B95:$B$367,"Plein traitement")&lt;droits_PT,droits_PT-COUNTIF($P$2:P94,"Plein traitement")-COUNTIF(B95:$B$367,"Plein traitement"),0)))</f>
        <v>#NUM!</v>
      </c>
      <c r="N95" s="1" t="e">
        <f>droits_DT</f>
        <v>#NUM!</v>
      </c>
      <c r="O95" s="1" t="e">
        <f>IF(Tableau_calcul[[#This Row],[Date]]=K94,"",IF(AND(K95=DATE(YEAR(A95)+1,MONTH(A95),DAY(A95)),Tableau_absentéisme_décomposé[[#This Row],[Traitement]]="Demi traitement"),"anniv DT",IF(COUNTIF($P$2:P94,"Demi traitement")+IF(AND($A$60=$A$61,$B$60=$B$61,$B$60="Demi traitement"),COUNTIF(B95:$B$367,"Demi traitement")-1,COUNTIF(B95:$B$367,"Demi traitement"))&lt;droits_DT,droits_DT-COUNTIF($P$2:P94,"Demi traitement")-IF(AND($A$60=$A$61,$B$60=$B$61,$B$60="Demi traitement"),COUNTIF(B95:$B$367,"Demi traitement")-1,COUNTIF(B95:$B$367,"Demi traitement")),0)))</f>
        <v>#NUM!</v>
      </c>
      <c r="P95" s="1" t="e">
        <f>IF(M95="","",IF(OR(M95="anniv PT",M95&gt;0),"Plein traitement",IF(OR(LEFT(Statut_agent,1)="A",LEFT(Statut_agent,1)="B",LEFT(Statut_agent,1)="C"),"Demi Traitement",IF(OR(O95="anniv DT",O95&gt;0),"Demi traitement","Sans traitement"))))</f>
        <v>#NUM!</v>
      </c>
    </row>
    <row r="96" spans="1:16" x14ac:dyDescent="0.25">
      <c r="A96" s="28">
        <f>IF(AND(OR(MOD(YEAR(Tableau_calcul[[#This Row],[Date]])-1,400)=0,AND(MOD(YEAR(Tableau_calcul[[#This Row],[Date]])-1,4)=0,MOD(YEAR(Tableau_calcul[[#This Row],[Date]])-1,100)&lt;&gt;0)),MONTH(A95)=2,DAY(A95)=28,COUNTIF($A$2:A95,DATE(YEAR(A95),2,28))&lt;2),DATE(YEAR(Tableau_calcul[[#This Row],[Date]])-1,2,29),IF(AND(DAY(A95)=28,MONTH(A95)=2,COUNTIF($A$2:A95,DATE(YEAR(A95)-1,2,28))+COUNTIF($A$2:A95,DATE(YEAR(A95),2,28))&lt;2),DATE(YEAR(Tableau_calcul[[#This Row],[Date]])-1,2,28),DATE(YEAR(Tableau_calcul[[#This Row],[Date]])-1,MONTH(Tableau_calcul[[#This Row],[Date]]),DAY(Tableau_calcul[[#This Row],[Date]]))))</f>
        <v>693689</v>
      </c>
      <c r="B96" s="1" t="str">
        <f>IF(Tableau_absentéisme_décomposé[[#This Row],[Date]]=A95,"",IFERROR(INDEX(Tableau_absentéisme[],IF(AND(Tableau_absentéisme_décomposé[[#This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6" s="1" t="e">
        <f ca="1">IF(Tableau_calcul[[#This Row],[Traitement]]="","",IF(Tableau_calcul[[#This Row],[Traitement]]&lt;&gt;IF(K94=K95,OFFSET(Tableau_calcul[[#This Row],[Traitement]],2,0),OFFSET(Tableau_calcul[[#This Row],[Traitement]],-1,0)),"début","continue"))</f>
        <v>#NUM!</v>
      </c>
      <c r="E96" s="1" t="e">
        <f ca="1">IF(Tableau_calcul[[#This Row],[Traitement]]="","",IF(Tableau_calcul[[#This Row],[Traitement]]&lt;&gt;IF(Tableau_calcul[[#This Row],[Date]]=K97,OFFSET(Tableau_calcul[[#This Row],[Traitement]],2,0),OFFSET(Tableau_calcul[[#This Row],[Traitement]],1,0)),"fin","continue"))</f>
        <v>#NUM!</v>
      </c>
      <c r="F96" s="1">
        <f ca="1">COUNTIF($D$2:D96,"début")</f>
        <v>0</v>
      </c>
      <c r="G96" s="1" t="e">
        <f>IF(Tableau_calcul[[#This Row],[Traitement]]="","",CONCATENATE(Tableau_calcul[[#This Row],[agrégat.période.début]],Tableau_calcul[[#This Row],[agrégat.num]]))</f>
        <v>#NUM!</v>
      </c>
      <c r="H96" s="1" t="e">
        <f>IF(Tableau_calcul[[#This Row],[Traitement]]="","",CONCATENATE(IF(Tableau_calcul[[#This Row],[agrégat.période.fin]]="fin","fin","continue"),Tableau_calcul[[#This Row],[agrégat.num]]))</f>
        <v>#NUM!</v>
      </c>
      <c r="I96" s="5" t="e">
        <f ca="1">IF(Tableau_calcul[[#This Row],[agrégat.période.début]]="début",Tableau_calcul[[#This Row],[Date]],"")</f>
        <v>#NUM!</v>
      </c>
      <c r="J96" s="5" t="e">
        <f>IF(Tableau_calcul[[#This Row],[Traitement]]="","",IF(Tableau_calcul[[#This Row],[agrégat.num.période.fin]]=H95,"",VLOOKUP(CONCATENATE("fin",Tableau_calcul[[#This Row],[agrégat.num]]),Tableau_calcul[[agrégat.num.période.fin]:[Date]],4,FALSE)))</f>
        <v>#NUM!</v>
      </c>
      <c r="K96" s="5">
        <f>IF(AND(OR(MOD(YEAR(K95),400)=0,AND(MOD(YEAR(K95),4)=0,MOD(YEAR(K95),100)&lt;&gt;0)),MONTH(K95)=2,DAY(K95)=28),K95+1,
IF(AND(MONTH(K95)=2,DAY(K95)=28,COUNTIF($K$2:K95,DATE(YEAR(K95)-1,2,28))+COUNTIF($K$2:K95,DATE(YEAR(K95),2,28))&lt;2),DATE(YEAR(K95),2,28),IF(ROW()=2,Date_survenance,K95+1)))</f>
        <v>93</v>
      </c>
      <c r="L9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6" s="24" t="e">
        <f>IF(Tableau_calcul[[#This Row],[Date]]=K95,"",IF(AND(K96=DATE(YEAR(A96)+1,MONTH(A96),DAY(A96)),Tableau_absentéisme_décomposé[[#This Row],[Traitement]]="Plein traitement"),"anniv PT",IF(COUNTIF($P$2:P95,"Plein traitement")+COUNTIF(B96:$B$367,"Plein traitement")&lt;droits_PT,droits_PT-COUNTIF($P$2:P95,"Plein traitement")-COUNTIF(B96:$B$367,"Plein traitement"),0)))</f>
        <v>#NUM!</v>
      </c>
      <c r="N96" s="1" t="e">
        <f>droits_DT</f>
        <v>#NUM!</v>
      </c>
      <c r="O96" s="1" t="e">
        <f>IF(Tableau_calcul[[#This Row],[Date]]=K95,"",IF(AND(K96=DATE(YEAR(A96)+1,MONTH(A96),DAY(A96)),Tableau_absentéisme_décomposé[[#This Row],[Traitement]]="Demi traitement"),"anniv DT",IF(COUNTIF($P$2:P95,"Demi traitement")+IF(AND($A$60=$A$61,$B$60=$B$61,$B$60="Demi traitement"),COUNTIF(B96:$B$367,"Demi traitement")-1,COUNTIF(B96:$B$367,"Demi traitement"))&lt;droits_DT,droits_DT-COUNTIF($P$2:P95,"Demi traitement")-IF(AND($A$60=$A$61,$B$60=$B$61,$B$60="Demi traitement"),COUNTIF(B96:$B$367,"Demi traitement")-1,COUNTIF(B96:$B$367,"Demi traitement")),0)))</f>
        <v>#NUM!</v>
      </c>
      <c r="P96" s="1" t="e">
        <f>IF(M96="","",IF(OR(M96="anniv PT",M96&gt;0),"Plein traitement",IF(OR(LEFT(Statut_agent,1)="A",LEFT(Statut_agent,1)="B",LEFT(Statut_agent,1)="C"),"Demi Traitement",IF(OR(O96="anniv DT",O96&gt;0),"Demi traitement","Sans traitement"))))</f>
        <v>#NUM!</v>
      </c>
    </row>
    <row r="97" spans="1:21" x14ac:dyDescent="0.25">
      <c r="A97" s="28">
        <f>IF(AND(OR(MOD(YEAR(Tableau_calcul[[#This Row],[Date]])-1,400)=0,AND(MOD(YEAR(Tableau_calcul[[#This Row],[Date]])-1,4)=0,MOD(YEAR(Tableau_calcul[[#This Row],[Date]])-1,100)&lt;&gt;0)),MONTH(A96)=2,DAY(A96)=28,COUNTIF($A$2:A96,DATE(YEAR(A96),2,28))&lt;2),DATE(YEAR(Tableau_calcul[[#This Row],[Date]])-1,2,29),IF(AND(DAY(A96)=28,MONTH(A96)=2,COUNTIF($A$2:A96,DATE(YEAR(A96)-1,2,28))+COUNTIF($A$2:A96,DATE(YEAR(A96),2,28))&lt;2),DATE(YEAR(Tableau_calcul[[#This Row],[Date]])-1,2,28),DATE(YEAR(Tableau_calcul[[#This Row],[Date]])-1,MONTH(Tableau_calcul[[#This Row],[Date]]),DAY(Tableau_calcul[[#This Row],[Date]]))))</f>
        <v>693690</v>
      </c>
      <c r="B97" s="1" t="str">
        <f>IF(Tableau_absentéisme_décomposé[[#This Row],[Date]]=A96,"",IFERROR(INDEX(Tableau_absentéisme[],IF(AND(Tableau_absentéisme_décomposé[[#This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7" s="1" t="e">
        <f ca="1">IF(Tableau_calcul[[#This Row],[Traitement]]="","",IF(Tableau_calcul[[#This Row],[Traitement]]&lt;&gt;IF(K95=K96,OFFSET(Tableau_calcul[[#This Row],[Traitement]],2,0),OFFSET(Tableau_calcul[[#This Row],[Traitement]],-1,0)),"début","continue"))</f>
        <v>#NUM!</v>
      </c>
      <c r="E97" s="1" t="e">
        <f ca="1">IF(Tableau_calcul[[#This Row],[Traitement]]="","",IF(Tableau_calcul[[#This Row],[Traitement]]&lt;&gt;IF(Tableau_calcul[[#This Row],[Date]]=K98,OFFSET(Tableau_calcul[[#This Row],[Traitement]],2,0),OFFSET(Tableau_calcul[[#This Row],[Traitement]],1,0)),"fin","continue"))</f>
        <v>#NUM!</v>
      </c>
      <c r="F97" s="1">
        <f ca="1">COUNTIF($D$2:D97,"début")</f>
        <v>0</v>
      </c>
      <c r="G97" s="1" t="e">
        <f>IF(Tableau_calcul[[#This Row],[Traitement]]="","",CONCATENATE(Tableau_calcul[[#This Row],[agrégat.période.début]],Tableau_calcul[[#This Row],[agrégat.num]]))</f>
        <v>#NUM!</v>
      </c>
      <c r="H97" s="1" t="e">
        <f>IF(Tableau_calcul[[#This Row],[Traitement]]="","",CONCATENATE(IF(Tableau_calcul[[#This Row],[agrégat.période.fin]]="fin","fin","continue"),Tableau_calcul[[#This Row],[agrégat.num]]))</f>
        <v>#NUM!</v>
      </c>
      <c r="I97" s="5" t="e">
        <f ca="1">IF(Tableau_calcul[[#This Row],[agrégat.période.début]]="début",Tableau_calcul[[#This Row],[Date]],"")</f>
        <v>#NUM!</v>
      </c>
      <c r="J97" s="5" t="e">
        <f>IF(Tableau_calcul[[#This Row],[Traitement]]="","",IF(Tableau_calcul[[#This Row],[agrégat.num.période.fin]]=H96,"",VLOOKUP(CONCATENATE("fin",Tableau_calcul[[#This Row],[agrégat.num]]),Tableau_calcul[[agrégat.num.période.fin]:[Date]],4,FALSE)))</f>
        <v>#NUM!</v>
      </c>
      <c r="K97" s="5">
        <f>IF(AND(OR(MOD(YEAR(K96),400)=0,AND(MOD(YEAR(K96),4)=0,MOD(YEAR(K96),100)&lt;&gt;0)),MONTH(K96)=2,DAY(K96)=28),K96+1,
IF(AND(MONTH(K96)=2,DAY(K96)=28,COUNTIF($K$2:K96,DATE(YEAR(K96)-1,2,28))+COUNTIF($K$2:K96,DATE(YEAR(K96),2,28))&lt;2),DATE(YEAR(K96),2,28),IF(ROW()=2,Date_survenance,K96+1)))</f>
        <v>94</v>
      </c>
      <c r="L9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7" s="24" t="e">
        <f>IF(Tableau_calcul[[#This Row],[Date]]=K96,"",IF(AND(K97=DATE(YEAR(A97)+1,MONTH(A97),DAY(A97)),Tableau_absentéisme_décomposé[[#This Row],[Traitement]]="Plein traitement"),"anniv PT",IF(COUNTIF($P$2:P96,"Plein traitement")+COUNTIF(B97:$B$367,"Plein traitement")&lt;droits_PT,droits_PT-COUNTIF($P$2:P96,"Plein traitement")-COUNTIF(B97:$B$367,"Plein traitement"),0)))</f>
        <v>#NUM!</v>
      </c>
      <c r="N97" s="1" t="e">
        <f>droits_DT</f>
        <v>#NUM!</v>
      </c>
      <c r="O97" s="1" t="e">
        <f>IF(Tableau_calcul[[#This Row],[Date]]=K96,"",IF(AND(K97=DATE(YEAR(A97)+1,MONTH(A97),DAY(A97)),Tableau_absentéisme_décomposé[[#This Row],[Traitement]]="Demi traitement"),"anniv DT",IF(COUNTIF($P$2:P96,"Demi traitement")+IF(AND($A$60=$A$61,$B$60=$B$61,$B$60="Demi traitement"),COUNTIF(B97:$B$367,"Demi traitement")-1,COUNTIF(B97:$B$367,"Demi traitement"))&lt;droits_DT,droits_DT-COUNTIF($P$2:P96,"Demi traitement")-IF(AND($A$60=$A$61,$B$60=$B$61,$B$60="Demi traitement"),COUNTIF(B97:$B$367,"Demi traitement")-1,COUNTIF(B97:$B$367,"Demi traitement")),0)))</f>
        <v>#NUM!</v>
      </c>
      <c r="P97" s="1" t="e">
        <f>IF(M97="","",IF(OR(M97="anniv PT",M97&gt;0),"Plein traitement",IF(OR(LEFT(Statut_agent,1)="A",LEFT(Statut_agent,1)="B",LEFT(Statut_agent,1)="C"),"Demi Traitement",IF(OR(O97="anniv DT",O97&gt;0),"Demi traitement","Sans traitement"))))</f>
        <v>#NUM!</v>
      </c>
    </row>
    <row r="98" spans="1:21" x14ac:dyDescent="0.25">
      <c r="A98" s="28">
        <f>IF(AND(OR(MOD(YEAR(Tableau_calcul[[#This Row],[Date]])-1,400)=0,AND(MOD(YEAR(Tableau_calcul[[#This Row],[Date]])-1,4)=0,MOD(YEAR(Tableau_calcul[[#This Row],[Date]])-1,100)&lt;&gt;0)),MONTH(A97)=2,DAY(A97)=28,COUNTIF($A$2:A97,DATE(YEAR(A97),2,28))&lt;2),DATE(YEAR(Tableau_calcul[[#This Row],[Date]])-1,2,29),IF(AND(DAY(A97)=28,MONTH(A97)=2,COUNTIF($A$2:A97,DATE(YEAR(A97)-1,2,28))+COUNTIF($A$2:A97,DATE(YEAR(A97),2,28))&lt;2),DATE(YEAR(Tableau_calcul[[#This Row],[Date]])-1,2,28),DATE(YEAR(Tableau_calcul[[#This Row],[Date]])-1,MONTH(Tableau_calcul[[#This Row],[Date]]),DAY(Tableau_calcul[[#This Row],[Date]]))))</f>
        <v>693691</v>
      </c>
      <c r="B98" s="1" t="str">
        <f>IF(Tableau_absentéisme_décomposé[[#This Row],[Date]]=A97,"",IFERROR(INDEX(Tableau_absentéisme[],IF(AND(Tableau_absentéisme_décomposé[[#This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8" s="1" t="e">
        <f ca="1">IF(Tableau_calcul[[#This Row],[Traitement]]="","",IF(Tableau_calcul[[#This Row],[Traitement]]&lt;&gt;IF(K96=K97,OFFSET(Tableau_calcul[[#This Row],[Traitement]],2,0),OFFSET(Tableau_calcul[[#This Row],[Traitement]],-1,0)),"début","continue"))</f>
        <v>#NUM!</v>
      </c>
      <c r="E98" s="1" t="e">
        <f ca="1">IF(Tableau_calcul[[#This Row],[Traitement]]="","",IF(Tableau_calcul[[#This Row],[Traitement]]&lt;&gt;IF(Tableau_calcul[[#This Row],[Date]]=K99,OFFSET(Tableau_calcul[[#This Row],[Traitement]],2,0),OFFSET(Tableau_calcul[[#This Row],[Traitement]],1,0)),"fin","continue"))</f>
        <v>#NUM!</v>
      </c>
      <c r="F98" s="1">
        <f ca="1">COUNTIF($D$2:D98,"début")</f>
        <v>0</v>
      </c>
      <c r="G98" s="1" t="e">
        <f>IF(Tableau_calcul[[#This Row],[Traitement]]="","",CONCATENATE(Tableau_calcul[[#This Row],[agrégat.période.début]],Tableau_calcul[[#This Row],[agrégat.num]]))</f>
        <v>#NUM!</v>
      </c>
      <c r="H98" s="1" t="e">
        <f>IF(Tableau_calcul[[#This Row],[Traitement]]="","",CONCATENATE(IF(Tableau_calcul[[#This Row],[agrégat.période.fin]]="fin","fin","continue"),Tableau_calcul[[#This Row],[agrégat.num]]))</f>
        <v>#NUM!</v>
      </c>
      <c r="I98" s="5" t="e">
        <f ca="1">IF(Tableau_calcul[[#This Row],[agrégat.période.début]]="début",Tableau_calcul[[#This Row],[Date]],"")</f>
        <v>#NUM!</v>
      </c>
      <c r="J98" s="5" t="e">
        <f>IF(Tableau_calcul[[#This Row],[Traitement]]="","",IF(Tableau_calcul[[#This Row],[agrégat.num.période.fin]]=H97,"",VLOOKUP(CONCATENATE("fin",Tableau_calcul[[#This Row],[agrégat.num]]),Tableau_calcul[[agrégat.num.période.fin]:[Date]],4,FALSE)))</f>
        <v>#NUM!</v>
      </c>
      <c r="K98" s="5">
        <f>IF(AND(OR(MOD(YEAR(K97),400)=0,AND(MOD(YEAR(K97),4)=0,MOD(YEAR(K97),100)&lt;&gt;0)),MONTH(K97)=2,DAY(K97)=28),K97+1,
IF(AND(MONTH(K97)=2,DAY(K97)=28,COUNTIF($K$2:K97,DATE(YEAR(K97)-1,2,28))+COUNTIF($K$2:K97,DATE(YEAR(K97),2,28))&lt;2),DATE(YEAR(K97),2,28),IF(ROW()=2,Date_survenance,K97+1)))</f>
        <v>95</v>
      </c>
      <c r="L9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8" s="24" t="e">
        <f>IF(Tableau_calcul[[#This Row],[Date]]=K97,"",IF(AND(K98=DATE(YEAR(A98)+1,MONTH(A98),DAY(A98)),Tableau_absentéisme_décomposé[[#This Row],[Traitement]]="Plein traitement"),"anniv PT",IF(COUNTIF($P$2:P97,"Plein traitement")+COUNTIF(B98:$B$367,"Plein traitement")&lt;droits_PT,droits_PT-COUNTIF($P$2:P97,"Plein traitement")-COUNTIF(B98:$B$367,"Plein traitement"),0)))</f>
        <v>#NUM!</v>
      </c>
      <c r="N98" s="1" t="e">
        <f>droits_DT</f>
        <v>#NUM!</v>
      </c>
      <c r="O98" s="1" t="e">
        <f>IF(Tableau_calcul[[#This Row],[Date]]=K97,"",IF(AND(K98=DATE(YEAR(A98)+1,MONTH(A98),DAY(A98)),Tableau_absentéisme_décomposé[[#This Row],[Traitement]]="Demi traitement"),"anniv DT",IF(COUNTIF($P$2:P97,"Demi traitement")+IF(AND($A$60=$A$61,$B$60=$B$61,$B$60="Demi traitement"),COUNTIF(B98:$B$367,"Demi traitement")-1,COUNTIF(B98:$B$367,"Demi traitement"))&lt;droits_DT,droits_DT-COUNTIF($P$2:P97,"Demi traitement")-IF(AND($A$60=$A$61,$B$60=$B$61,$B$60="Demi traitement"),COUNTIF(B98:$B$367,"Demi traitement")-1,COUNTIF(B98:$B$367,"Demi traitement")),0)))</f>
        <v>#NUM!</v>
      </c>
      <c r="P98" s="1" t="e">
        <f>IF(M98="","",IF(OR(M98="anniv PT",M98&gt;0),"Plein traitement",IF(OR(LEFT(Statut_agent,1)="A",LEFT(Statut_agent,1)="B",LEFT(Statut_agent,1)="C"),"Demi Traitement",IF(OR(O98="anniv DT",O98&gt;0),"Demi traitement","Sans traitement"))))</f>
        <v>#NUM!</v>
      </c>
    </row>
    <row r="99" spans="1:21" x14ac:dyDescent="0.25">
      <c r="A99" s="28">
        <f>IF(AND(OR(MOD(YEAR(Tableau_calcul[[#This Row],[Date]])-1,400)=0,AND(MOD(YEAR(Tableau_calcul[[#This Row],[Date]])-1,4)=0,MOD(YEAR(Tableau_calcul[[#This Row],[Date]])-1,100)&lt;&gt;0)),MONTH(A98)=2,DAY(A98)=28,COUNTIF($A$2:A98,DATE(YEAR(A98),2,28))&lt;2),DATE(YEAR(Tableau_calcul[[#This Row],[Date]])-1,2,29),IF(AND(DAY(A98)=28,MONTH(A98)=2,COUNTIF($A$2:A98,DATE(YEAR(A98)-1,2,28))+COUNTIF($A$2:A98,DATE(YEAR(A98),2,28))&lt;2),DATE(YEAR(Tableau_calcul[[#This Row],[Date]])-1,2,28),DATE(YEAR(Tableau_calcul[[#This Row],[Date]])-1,MONTH(Tableau_calcul[[#This Row],[Date]]),DAY(Tableau_calcul[[#This Row],[Date]]))))</f>
        <v>693692</v>
      </c>
      <c r="B99" s="1" t="str">
        <f>IF(Tableau_absentéisme_décomposé[[#This Row],[Date]]=A98,"",IFERROR(INDEX(Tableau_absentéisme[],IF(AND(Tableau_absentéisme_décomposé[[#This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99" s="1" t="e">
        <f ca="1">IF(Tableau_calcul[[#This Row],[Traitement]]="","",IF(Tableau_calcul[[#This Row],[Traitement]]&lt;&gt;IF(K97=K98,OFFSET(Tableau_calcul[[#This Row],[Traitement]],2,0),OFFSET(Tableau_calcul[[#This Row],[Traitement]],-1,0)),"début","continue"))</f>
        <v>#NUM!</v>
      </c>
      <c r="E99" s="1" t="e">
        <f ca="1">IF(Tableau_calcul[[#This Row],[Traitement]]="","",IF(Tableau_calcul[[#This Row],[Traitement]]&lt;&gt;IF(Tableau_calcul[[#This Row],[Date]]=K100,OFFSET(Tableau_calcul[[#This Row],[Traitement]],2,0),OFFSET(Tableau_calcul[[#This Row],[Traitement]],1,0)),"fin","continue"))</f>
        <v>#NUM!</v>
      </c>
      <c r="F99" s="1">
        <f ca="1">COUNTIF($D$2:D99,"début")</f>
        <v>0</v>
      </c>
      <c r="G99" s="1" t="e">
        <f>IF(Tableau_calcul[[#This Row],[Traitement]]="","",CONCATENATE(Tableau_calcul[[#This Row],[agrégat.période.début]],Tableau_calcul[[#This Row],[agrégat.num]]))</f>
        <v>#NUM!</v>
      </c>
      <c r="H99" s="1" t="e">
        <f>IF(Tableau_calcul[[#This Row],[Traitement]]="","",CONCATENATE(IF(Tableau_calcul[[#This Row],[agrégat.période.fin]]="fin","fin","continue"),Tableau_calcul[[#This Row],[agrégat.num]]))</f>
        <v>#NUM!</v>
      </c>
      <c r="I99" s="5" t="e">
        <f ca="1">IF(Tableau_calcul[[#This Row],[agrégat.période.début]]="début",Tableau_calcul[[#This Row],[Date]],"")</f>
        <v>#NUM!</v>
      </c>
      <c r="J99" s="5" t="e">
        <f>IF(Tableau_calcul[[#This Row],[Traitement]]="","",IF(Tableau_calcul[[#This Row],[agrégat.num.période.fin]]=H98,"",VLOOKUP(CONCATENATE("fin",Tableau_calcul[[#This Row],[agrégat.num]]),Tableau_calcul[[agrégat.num.période.fin]:[Date]],4,FALSE)))</f>
        <v>#NUM!</v>
      </c>
      <c r="K99" s="5">
        <f>IF(AND(OR(MOD(YEAR(K98),400)=0,AND(MOD(YEAR(K98),4)=0,MOD(YEAR(K98),100)&lt;&gt;0)),MONTH(K98)=2,DAY(K98)=28),K98+1,
IF(AND(MONTH(K98)=2,DAY(K98)=28,COUNTIF($K$2:K98,DATE(YEAR(K98)-1,2,28))+COUNTIF($K$2:K98,DATE(YEAR(K98),2,28))&lt;2),DATE(YEAR(K98),2,28),IF(ROW()=2,Date_survenance,K98+1)))</f>
        <v>96</v>
      </c>
      <c r="L9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99" s="24" t="e">
        <f>IF(Tableau_calcul[[#This Row],[Date]]=K98,"",IF(AND(K99=DATE(YEAR(A99)+1,MONTH(A99),DAY(A99)),Tableau_absentéisme_décomposé[[#This Row],[Traitement]]="Plein traitement"),"anniv PT",IF(COUNTIF($P$2:P98,"Plein traitement")+COUNTIF(B99:$B$367,"Plein traitement")&lt;droits_PT,droits_PT-COUNTIF($P$2:P98,"Plein traitement")-COUNTIF(B99:$B$367,"Plein traitement"),0)))</f>
        <v>#NUM!</v>
      </c>
      <c r="N99" s="1" t="e">
        <f>droits_DT</f>
        <v>#NUM!</v>
      </c>
      <c r="O99" s="1" t="e">
        <f>IF(Tableau_calcul[[#This Row],[Date]]=K98,"",IF(AND(K99=DATE(YEAR(A99)+1,MONTH(A99),DAY(A99)),Tableau_absentéisme_décomposé[[#This Row],[Traitement]]="Demi traitement"),"anniv DT",IF(COUNTIF($P$2:P98,"Demi traitement")+IF(AND($A$60=$A$61,$B$60=$B$61,$B$60="Demi traitement"),COUNTIF(B99:$B$367,"Demi traitement")-1,COUNTIF(B99:$B$367,"Demi traitement"))&lt;droits_DT,droits_DT-COUNTIF($P$2:P98,"Demi traitement")-IF(AND($A$60=$A$61,$B$60=$B$61,$B$60="Demi traitement"),COUNTIF(B99:$B$367,"Demi traitement")-1,COUNTIF(B99:$B$367,"Demi traitement")),0)))</f>
        <v>#NUM!</v>
      </c>
      <c r="P99" s="1" t="e">
        <f>IF(M99="","",IF(OR(M99="anniv PT",M99&gt;0),"Plein traitement",IF(OR(LEFT(Statut_agent,1)="A",LEFT(Statut_agent,1)="B",LEFT(Statut_agent,1)="C"),"Demi Traitement",IF(OR(O99="anniv DT",O99&gt;0),"Demi traitement","Sans traitement"))))</f>
        <v>#NUM!</v>
      </c>
    </row>
    <row r="100" spans="1:21" x14ac:dyDescent="0.25">
      <c r="A100" s="28">
        <f>IF(AND(OR(MOD(YEAR(Tableau_calcul[[#This Row],[Date]])-1,400)=0,AND(MOD(YEAR(Tableau_calcul[[#This Row],[Date]])-1,4)=0,MOD(YEAR(Tableau_calcul[[#This Row],[Date]])-1,100)&lt;&gt;0)),MONTH(A99)=2,DAY(A99)=28,COUNTIF($A$2:A99,DATE(YEAR(A99),2,28))&lt;2),DATE(YEAR(Tableau_calcul[[#This Row],[Date]])-1,2,29),IF(AND(DAY(A99)=28,MONTH(A99)=2,COUNTIF($A$2:A99,DATE(YEAR(A99)-1,2,28))+COUNTIF($A$2:A99,DATE(YEAR(A99),2,28))&lt;2),DATE(YEAR(Tableau_calcul[[#This Row],[Date]])-1,2,28),DATE(YEAR(Tableau_calcul[[#This Row],[Date]])-1,MONTH(Tableau_calcul[[#This Row],[Date]]),DAY(Tableau_calcul[[#This Row],[Date]]))))</f>
        <v>693693</v>
      </c>
      <c r="B100" s="1" t="str">
        <f>IF(Tableau_absentéisme_décomposé[[#This Row],[Date]]=A99,"",IFERROR(INDEX(Tableau_absentéisme[],IF(AND(Tableau_absentéisme_décomposé[[#This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00" s="1" t="e">
        <f ca="1">IF(Tableau_calcul[[#This Row],[Traitement]]="","",IF(Tableau_calcul[[#This Row],[Traitement]]&lt;&gt;IF(K98=K99,OFFSET(Tableau_calcul[[#This Row],[Traitement]],2,0),OFFSET(Tableau_calcul[[#This Row],[Traitement]],-1,0)),"début","continue"))</f>
        <v>#NUM!</v>
      </c>
      <c r="E100" s="1" t="e">
        <f ca="1">IF(Tableau_calcul[[#This Row],[Traitement]]="","",IF(Tableau_calcul[[#This Row],[Traitement]]&lt;&gt;IF(Tableau_calcul[[#This Row],[Date]]=K101,OFFSET(Tableau_calcul[[#This Row],[Traitement]],2,0),OFFSET(Tableau_calcul[[#This Row],[Traitement]],1,0)),"fin","continue"))</f>
        <v>#NUM!</v>
      </c>
      <c r="F100" s="1">
        <f ca="1">COUNTIF($D$2:D100,"début")</f>
        <v>0</v>
      </c>
      <c r="G100" s="1" t="e">
        <f>IF(Tableau_calcul[[#This Row],[Traitement]]="","",CONCATENATE(Tableau_calcul[[#This Row],[agrégat.période.début]],Tableau_calcul[[#This Row],[agrégat.num]]))</f>
        <v>#NUM!</v>
      </c>
      <c r="H100" s="1" t="e">
        <f>IF(Tableau_calcul[[#This Row],[Traitement]]="","",CONCATENATE(IF(Tableau_calcul[[#This Row],[agrégat.période.fin]]="fin","fin","continue"),Tableau_calcul[[#This Row],[agrégat.num]]))</f>
        <v>#NUM!</v>
      </c>
      <c r="I100" s="5" t="e">
        <f ca="1">IF(Tableau_calcul[[#This Row],[agrégat.période.début]]="début",Tableau_calcul[[#This Row],[Date]],"")</f>
        <v>#NUM!</v>
      </c>
      <c r="J100" s="5" t="e">
        <f>IF(Tableau_calcul[[#This Row],[Traitement]]="","",IF(Tableau_calcul[[#This Row],[agrégat.num.période.fin]]=H99,"",VLOOKUP(CONCATENATE("fin",Tableau_calcul[[#This Row],[agrégat.num]]),Tableau_calcul[[agrégat.num.période.fin]:[Date]],4,FALSE)))</f>
        <v>#NUM!</v>
      </c>
      <c r="K100" s="5">
        <f>IF(AND(OR(MOD(YEAR(K99),400)=0,AND(MOD(YEAR(K99),4)=0,MOD(YEAR(K99),100)&lt;&gt;0)),MONTH(K99)=2,DAY(K99)=28),K99+1,
IF(AND(MONTH(K99)=2,DAY(K99)=28,COUNTIF($K$2:K99,DATE(YEAR(K99)-1,2,28))+COUNTIF($K$2:K99,DATE(YEAR(K99),2,28))&lt;2),DATE(YEAR(K99),2,28),IF(ROW()=2,Date_survenance,K99+1)))</f>
        <v>97</v>
      </c>
      <c r="L10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0" s="24" t="e">
        <f>IF(Tableau_calcul[[#This Row],[Date]]=K99,"",IF(AND(K100=DATE(YEAR(A100)+1,MONTH(A100),DAY(A100)),Tableau_absentéisme_décomposé[[#This Row],[Traitement]]="Plein traitement"),"anniv PT",IF(COUNTIF($P$2:P99,"Plein traitement")+COUNTIF(B100:$B$367,"Plein traitement")&lt;droits_PT,droits_PT-COUNTIF($P$2:P99,"Plein traitement")-COUNTIF(B100:$B$367,"Plein traitement"),0)))</f>
        <v>#NUM!</v>
      </c>
      <c r="N100" s="1" t="e">
        <f>droits_DT</f>
        <v>#NUM!</v>
      </c>
      <c r="O100" s="1" t="e">
        <f>IF(Tableau_calcul[[#This Row],[Date]]=K99,"",IF(AND(K100=DATE(YEAR(A100)+1,MONTH(A100),DAY(A100)),Tableau_absentéisme_décomposé[[#This Row],[Traitement]]="Demi traitement"),"anniv DT",IF(COUNTIF($P$2:P99,"Demi traitement")+IF(AND($A$60=$A$61,$B$60=$B$61,$B$60="Demi traitement"),COUNTIF(B100:$B$367,"Demi traitement")-1,COUNTIF(B100:$B$367,"Demi traitement"))&lt;droits_DT,droits_DT-COUNTIF($P$2:P99,"Demi traitement")-IF(AND($A$60=$A$61,$B$60=$B$61,$B$60="Demi traitement"),COUNTIF(B100:$B$367,"Demi traitement")-1,COUNTIF(B100:$B$367,"Demi traitement")),0)))</f>
        <v>#NUM!</v>
      </c>
      <c r="P100" s="1" t="e">
        <f>IF(M100="","",IF(OR(M100="anniv PT",M100&gt;0),"Plein traitement",IF(OR(LEFT(Statut_agent,1)="A",LEFT(Statut_agent,1)="B",LEFT(Statut_agent,1)="C"),"Demi Traitement",IF(OR(O100="anniv DT",O100&gt;0),"Demi traitement","Sans traitement"))))</f>
        <v>#NUM!</v>
      </c>
      <c r="R100" s="3"/>
    </row>
    <row r="101" spans="1:21" x14ac:dyDescent="0.25">
      <c r="A101" s="28">
        <f>IF(AND(OR(MOD(YEAR(Tableau_calcul[[#This Row],[Date]])-1,400)=0,AND(MOD(YEAR(Tableau_calcul[[#This Row],[Date]])-1,4)=0,MOD(YEAR(Tableau_calcul[[#This Row],[Date]])-1,100)&lt;&gt;0)),MONTH(A100)=2,DAY(A100)=28,COUNTIF($A$2:A100,DATE(YEAR(A100),2,28))&lt;2),DATE(YEAR(Tableau_calcul[[#This Row],[Date]])-1,2,29),IF(AND(DAY(A100)=28,MONTH(A100)=2,COUNTIF($A$2:A100,DATE(YEAR(A100)-1,2,28))+COUNTIF($A$2:A100,DATE(YEAR(A100),2,28))&lt;2),DATE(YEAR(Tableau_calcul[[#This Row],[Date]])-1,2,28),DATE(YEAR(Tableau_calcul[[#This Row],[Date]])-1,MONTH(Tableau_calcul[[#This Row],[Date]]),DAY(Tableau_calcul[[#This Row],[Date]]))))</f>
        <v>693694</v>
      </c>
      <c r="B101" s="1" t="str">
        <f>IF(Tableau_absentéisme_décomposé[[#This Row],[Date]]=A100,"",IFERROR(INDEX(Tableau_absentéisme[],IF(AND(Tableau_absentéisme_décomposé[[#This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01" s="1" t="e">
        <f ca="1">IF(Tableau_calcul[[#This Row],[Traitement]]="","",IF(Tableau_calcul[[#This Row],[Traitement]]&lt;&gt;IF(K99=K100,OFFSET(Tableau_calcul[[#This Row],[Traitement]],2,0),OFFSET(Tableau_calcul[[#This Row],[Traitement]],-1,0)),"début","continue"))</f>
        <v>#NUM!</v>
      </c>
      <c r="E101" s="1" t="e">
        <f ca="1">IF(Tableau_calcul[[#This Row],[Traitement]]="","",IF(Tableau_calcul[[#This Row],[Traitement]]&lt;&gt;IF(Tableau_calcul[[#This Row],[Date]]=K102,OFFSET(Tableau_calcul[[#This Row],[Traitement]],2,0),OFFSET(Tableau_calcul[[#This Row],[Traitement]],1,0)),"fin","continue"))</f>
        <v>#NUM!</v>
      </c>
      <c r="F101" s="1">
        <f ca="1">COUNTIF($D$2:D101,"début")</f>
        <v>0</v>
      </c>
      <c r="G101" s="1" t="e">
        <f>IF(Tableau_calcul[[#This Row],[Traitement]]="","",CONCATENATE(Tableau_calcul[[#This Row],[agrégat.période.début]],Tableau_calcul[[#This Row],[agrégat.num]]))</f>
        <v>#NUM!</v>
      </c>
      <c r="H101" s="1" t="e">
        <f>IF(Tableau_calcul[[#This Row],[Traitement]]="","",CONCATENATE(IF(Tableau_calcul[[#This Row],[agrégat.période.fin]]="fin","fin","continue"),Tableau_calcul[[#This Row],[agrégat.num]]))</f>
        <v>#NUM!</v>
      </c>
      <c r="I101" s="5" t="e">
        <f ca="1">IF(Tableau_calcul[[#This Row],[agrégat.période.début]]="début",Tableau_calcul[[#This Row],[Date]],"")</f>
        <v>#NUM!</v>
      </c>
      <c r="J101" s="5" t="e">
        <f>IF(Tableau_calcul[[#This Row],[Traitement]]="","",IF(Tableau_calcul[[#This Row],[agrégat.num.période.fin]]=H100,"",VLOOKUP(CONCATENATE("fin",Tableau_calcul[[#This Row],[agrégat.num]]),Tableau_calcul[[agrégat.num.période.fin]:[Date]],4,FALSE)))</f>
        <v>#NUM!</v>
      </c>
      <c r="K101" s="5">
        <f>IF(AND(OR(MOD(YEAR(K100),400)=0,AND(MOD(YEAR(K100),4)=0,MOD(YEAR(K100),100)&lt;&gt;0)),MONTH(K100)=2,DAY(K100)=28),K100+1,
IF(AND(MONTH(K100)=2,DAY(K100)=28,COUNTIF($K$2:K100,DATE(YEAR(K100)-1,2,28))+COUNTIF($K$2:K100,DATE(YEAR(K100),2,28))&lt;2),DATE(YEAR(K100),2,28),IF(ROW()=2,Date_survenance,K100+1)))</f>
        <v>98</v>
      </c>
      <c r="L10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1" s="24" t="e">
        <f>IF(Tableau_calcul[[#This Row],[Date]]=K100,"",IF(AND(K101=DATE(YEAR(A101)+1,MONTH(A101),DAY(A101)),Tableau_absentéisme_décomposé[[#This Row],[Traitement]]="Plein traitement"),"anniv PT",IF(COUNTIF($P$2:P100,"Plein traitement")+COUNTIF(B101:$B$367,"Plein traitement")&lt;droits_PT,droits_PT-COUNTIF($P$2:P100,"Plein traitement")-COUNTIF(B101:$B$367,"Plein traitement"),0)))</f>
        <v>#NUM!</v>
      </c>
      <c r="N101" s="1" t="e">
        <f>droits_DT</f>
        <v>#NUM!</v>
      </c>
      <c r="O101" s="1" t="e">
        <f>IF(Tableau_calcul[[#This Row],[Date]]=K100,"",IF(AND(K101=DATE(YEAR(A101)+1,MONTH(A101),DAY(A101)),Tableau_absentéisme_décomposé[[#This Row],[Traitement]]="Demi traitement"),"anniv DT",IF(COUNTIF($P$2:P100,"Demi traitement")+IF(AND($A$60=$A$61,$B$60=$B$61,$B$60="Demi traitement"),COUNTIF(B101:$B$367,"Demi traitement")-1,COUNTIF(B101:$B$367,"Demi traitement"))&lt;droits_DT,droits_DT-COUNTIF($P$2:P100,"Demi traitement")-IF(AND($A$60=$A$61,$B$60=$B$61,$B$60="Demi traitement"),COUNTIF(B101:$B$367,"Demi traitement")-1,COUNTIF(B101:$B$367,"Demi traitement")),0)))</f>
        <v>#NUM!</v>
      </c>
      <c r="P101" s="1" t="e">
        <f>IF(M101="","",IF(OR(M101="anniv PT",M101&gt;0),"Plein traitement",IF(OR(LEFT(Statut_agent,1)="A",LEFT(Statut_agent,1)="B",LEFT(Statut_agent,1)="C"),"Demi Traitement",IF(OR(O101="anniv DT",O101&gt;0),"Demi traitement","Sans traitement"))))</f>
        <v>#NUM!</v>
      </c>
      <c r="R101" s="3"/>
    </row>
    <row r="102" spans="1:21" x14ac:dyDescent="0.25">
      <c r="A102" s="28">
        <f>IF(AND(OR(MOD(YEAR(Tableau_calcul[[#This Row],[Date]])-1,400)=0,AND(MOD(YEAR(Tableau_calcul[[#This Row],[Date]])-1,4)=0,MOD(YEAR(Tableau_calcul[[#This Row],[Date]])-1,100)&lt;&gt;0)),MONTH(A101)=2,DAY(A101)=28,COUNTIF($A$2:A101,DATE(YEAR(A101),2,28))&lt;2),DATE(YEAR(Tableau_calcul[[#This Row],[Date]])-1,2,29),IF(AND(DAY(A101)=28,MONTH(A101)=2,COUNTIF($A$2:A101,DATE(YEAR(A101)-1,2,28))+COUNTIF($A$2:A101,DATE(YEAR(A101),2,28))&lt;2),DATE(YEAR(Tableau_calcul[[#This Row],[Date]])-1,2,28),DATE(YEAR(Tableau_calcul[[#This Row],[Date]])-1,MONTH(Tableau_calcul[[#This Row],[Date]]),DAY(Tableau_calcul[[#This Row],[Date]]))))</f>
        <v>693695</v>
      </c>
      <c r="B102" s="1" t="str">
        <f>IF(Tableau_absentéisme_décomposé[[#This Row],[Date]]=A101,"",IFERROR(INDEX(Tableau_absentéisme[],IF(AND(Tableau_absentéisme_décomposé[[#This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02" s="1" t="e">
        <f ca="1">IF(Tableau_calcul[[#This Row],[Traitement]]="","",IF(Tableau_calcul[[#This Row],[Traitement]]&lt;&gt;IF(K100=K101,OFFSET(Tableau_calcul[[#This Row],[Traitement]],2,0),OFFSET(Tableau_calcul[[#This Row],[Traitement]],-1,0)),"début","continue"))</f>
        <v>#NUM!</v>
      </c>
      <c r="E102" s="1" t="e">
        <f ca="1">IF(Tableau_calcul[[#This Row],[Traitement]]="","",IF(Tableau_calcul[[#This Row],[Traitement]]&lt;&gt;IF(Tableau_calcul[[#This Row],[Date]]=K103,OFFSET(Tableau_calcul[[#This Row],[Traitement]],2,0),OFFSET(Tableau_calcul[[#This Row],[Traitement]],1,0)),"fin","continue"))</f>
        <v>#NUM!</v>
      </c>
      <c r="F102" s="1">
        <f ca="1">COUNTIF($D$2:D102,"début")</f>
        <v>0</v>
      </c>
      <c r="G102" s="1" t="e">
        <f>IF(Tableau_calcul[[#This Row],[Traitement]]="","",CONCATENATE(Tableau_calcul[[#This Row],[agrégat.période.début]],Tableau_calcul[[#This Row],[agrégat.num]]))</f>
        <v>#NUM!</v>
      </c>
      <c r="H102" s="1" t="e">
        <f>IF(Tableau_calcul[[#This Row],[Traitement]]="","",CONCATENATE(IF(Tableau_calcul[[#This Row],[agrégat.période.fin]]="fin","fin","continue"),Tableau_calcul[[#This Row],[agrégat.num]]))</f>
        <v>#NUM!</v>
      </c>
      <c r="I102" s="5" t="e">
        <f ca="1">IF(Tableau_calcul[[#This Row],[agrégat.période.début]]="début",Tableau_calcul[[#This Row],[Date]],"")</f>
        <v>#NUM!</v>
      </c>
      <c r="J102" s="5" t="e">
        <f>IF(Tableau_calcul[[#This Row],[Traitement]]="","",IF(Tableau_calcul[[#This Row],[agrégat.num.période.fin]]=H101,"",VLOOKUP(CONCATENATE("fin",Tableau_calcul[[#This Row],[agrégat.num]]),Tableau_calcul[[agrégat.num.période.fin]:[Date]],4,FALSE)))</f>
        <v>#NUM!</v>
      </c>
      <c r="K102" s="5">
        <f>IF(AND(OR(MOD(YEAR(K101),400)=0,AND(MOD(YEAR(K101),4)=0,MOD(YEAR(K101),100)&lt;&gt;0)),MONTH(K101)=2,DAY(K101)=28),K101+1,
IF(AND(MONTH(K101)=2,DAY(K101)=28,COUNTIF($K$2:K101,DATE(YEAR(K101)-1,2,28))+COUNTIF($K$2:K101,DATE(YEAR(K101),2,28))&lt;2),DATE(YEAR(K101),2,28),IF(ROW()=2,Date_survenance,K101+1)))</f>
        <v>99</v>
      </c>
      <c r="L10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2" s="24" t="e">
        <f>IF(Tableau_calcul[[#This Row],[Date]]=K101,"",IF(AND(K102=DATE(YEAR(A102)+1,MONTH(A102),DAY(A102)),Tableau_absentéisme_décomposé[[#This Row],[Traitement]]="Plein traitement"),"anniv PT",IF(COUNTIF($P$2:P101,"Plein traitement")+COUNTIF(B102:$B$367,"Plein traitement")&lt;droits_PT,droits_PT-COUNTIF($P$2:P101,"Plein traitement")-COUNTIF(B102:$B$367,"Plein traitement"),0)))</f>
        <v>#NUM!</v>
      </c>
      <c r="N102" s="1" t="e">
        <f>droits_DT</f>
        <v>#NUM!</v>
      </c>
      <c r="O102" s="1" t="e">
        <f>IF(Tableau_calcul[[#This Row],[Date]]=K101,"",IF(AND(K102=DATE(YEAR(A102)+1,MONTH(A102),DAY(A102)),Tableau_absentéisme_décomposé[[#This Row],[Traitement]]="Demi traitement"),"anniv DT",IF(COUNTIF($P$2:P101,"Demi traitement")+IF(AND($A$60=$A$61,$B$60=$B$61,$B$60="Demi traitement"),COUNTIF(B102:$B$367,"Demi traitement")-1,COUNTIF(B102:$B$367,"Demi traitement"))&lt;droits_DT,droits_DT-COUNTIF($P$2:P101,"Demi traitement")-IF(AND($A$60=$A$61,$B$60=$B$61,$B$60="Demi traitement"),COUNTIF(B102:$B$367,"Demi traitement")-1,COUNTIF(B102:$B$367,"Demi traitement")),0)))</f>
        <v>#NUM!</v>
      </c>
      <c r="P102" s="1" t="e">
        <f>IF(M102="","",IF(OR(M102="anniv PT",M102&gt;0),"Plein traitement",IF(OR(LEFT(Statut_agent,1)="A",LEFT(Statut_agent,1)="B",LEFT(Statut_agent,1)="C"),"Demi Traitement",IF(OR(O102="anniv DT",O102&gt;0),"Demi traitement","Sans traitement"))))</f>
        <v>#NUM!</v>
      </c>
      <c r="R102" s="3"/>
    </row>
    <row r="103" spans="1:21" x14ac:dyDescent="0.25">
      <c r="A103" s="28">
        <f>IF(AND(OR(MOD(YEAR(Tableau_calcul[[#This Row],[Date]])-1,400)=0,AND(MOD(YEAR(Tableau_calcul[[#This Row],[Date]])-1,4)=0,MOD(YEAR(Tableau_calcul[[#This Row],[Date]])-1,100)&lt;&gt;0)),MONTH(A102)=2,DAY(A102)=28,COUNTIF($A$2:A102,DATE(YEAR(A102),2,28))&lt;2),DATE(YEAR(Tableau_calcul[[#This Row],[Date]])-1,2,29),IF(AND(DAY(A102)=28,MONTH(A102)=2,COUNTIF($A$2:A102,DATE(YEAR(A102)-1,2,28))+COUNTIF($A$2:A102,DATE(YEAR(A102),2,28))&lt;2),DATE(YEAR(Tableau_calcul[[#This Row],[Date]])-1,2,28),DATE(YEAR(Tableau_calcul[[#This Row],[Date]])-1,MONTH(Tableau_calcul[[#This Row],[Date]]),DAY(Tableau_calcul[[#This Row],[Date]]))))</f>
        <v>693696</v>
      </c>
      <c r="B103" s="1" t="str">
        <f>IF(Tableau_absentéisme_décomposé[[#This Row],[Date]]=A102,"",IFERROR(INDEX(Tableau_absentéisme[],IF(AND(Tableau_absentéisme_décomposé[[#This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03" s="1" t="e">
        <f ca="1">IF(Tableau_calcul[[#This Row],[Traitement]]="","",IF(Tableau_calcul[[#This Row],[Traitement]]&lt;&gt;IF(K101=K102,OFFSET(Tableau_calcul[[#This Row],[Traitement]],2,0),OFFSET(Tableau_calcul[[#This Row],[Traitement]],-1,0)),"début","continue"))</f>
        <v>#NUM!</v>
      </c>
      <c r="E103" s="1" t="e">
        <f ca="1">IF(Tableau_calcul[[#This Row],[Traitement]]="","",IF(Tableau_calcul[[#This Row],[Traitement]]&lt;&gt;IF(Tableau_calcul[[#This Row],[Date]]=K104,OFFSET(Tableau_calcul[[#This Row],[Traitement]],2,0),OFFSET(Tableau_calcul[[#This Row],[Traitement]],1,0)),"fin","continue"))</f>
        <v>#NUM!</v>
      </c>
      <c r="F103" s="1">
        <f ca="1">COUNTIF($D$2:D103,"début")</f>
        <v>0</v>
      </c>
      <c r="G103" s="1" t="e">
        <f>IF(Tableau_calcul[[#This Row],[Traitement]]="","",CONCATENATE(Tableau_calcul[[#This Row],[agrégat.période.début]],Tableau_calcul[[#This Row],[agrégat.num]]))</f>
        <v>#NUM!</v>
      </c>
      <c r="H103" s="1" t="e">
        <f>IF(Tableau_calcul[[#This Row],[Traitement]]="","",CONCATENATE(IF(Tableau_calcul[[#This Row],[agrégat.période.fin]]="fin","fin","continue"),Tableau_calcul[[#This Row],[agrégat.num]]))</f>
        <v>#NUM!</v>
      </c>
      <c r="I103" s="5" t="e">
        <f ca="1">IF(Tableau_calcul[[#This Row],[agrégat.période.début]]="début",Tableau_calcul[[#This Row],[Date]],"")</f>
        <v>#NUM!</v>
      </c>
      <c r="J103" s="5" t="e">
        <f>IF(Tableau_calcul[[#This Row],[Traitement]]="","",IF(Tableau_calcul[[#This Row],[agrégat.num.période.fin]]=H102,"",VLOOKUP(CONCATENATE("fin",Tableau_calcul[[#This Row],[agrégat.num]]),Tableau_calcul[[agrégat.num.période.fin]:[Date]],4,FALSE)))</f>
        <v>#NUM!</v>
      </c>
      <c r="K103" s="5">
        <f>IF(AND(OR(MOD(YEAR(K102),400)=0,AND(MOD(YEAR(K102),4)=0,MOD(YEAR(K102),100)&lt;&gt;0)),MONTH(K102)=2,DAY(K102)=28),K102+1,
IF(AND(MONTH(K102)=2,DAY(K102)=28,COUNTIF($K$2:K102,DATE(YEAR(K102)-1,2,28))+COUNTIF($K$2:K102,DATE(YEAR(K102),2,28))&lt;2),DATE(YEAR(K102),2,28),IF(ROW()=2,Date_survenance,K102+1)))</f>
        <v>100</v>
      </c>
      <c r="L10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3" s="24" t="e">
        <f>IF(Tableau_calcul[[#This Row],[Date]]=K102,"",IF(AND(K103=DATE(YEAR(A103)+1,MONTH(A103),DAY(A103)),Tableau_absentéisme_décomposé[[#This Row],[Traitement]]="Plein traitement"),"anniv PT",IF(COUNTIF($P$2:P102,"Plein traitement")+COUNTIF(B103:$B$367,"Plein traitement")&lt;droits_PT,droits_PT-COUNTIF($P$2:P102,"Plein traitement")-COUNTIF(B103:$B$367,"Plein traitement"),0)))</f>
        <v>#NUM!</v>
      </c>
      <c r="N103" s="1" t="e">
        <f>droits_DT</f>
        <v>#NUM!</v>
      </c>
      <c r="O103" s="1" t="e">
        <f>IF(Tableau_calcul[[#This Row],[Date]]=K102,"",IF(AND(K103=DATE(YEAR(A103)+1,MONTH(A103),DAY(A103)),Tableau_absentéisme_décomposé[[#This Row],[Traitement]]="Demi traitement"),"anniv DT",IF(COUNTIF($P$2:P102,"Demi traitement")+IF(AND($A$60=$A$61,$B$60=$B$61,$B$60="Demi traitement"),COUNTIF(B103:$B$367,"Demi traitement")-1,COUNTIF(B103:$B$367,"Demi traitement"))&lt;droits_DT,droits_DT-COUNTIF($P$2:P102,"Demi traitement")-IF(AND($A$60=$A$61,$B$60=$B$61,$B$60="Demi traitement"),COUNTIF(B103:$B$367,"Demi traitement")-1,COUNTIF(B103:$B$367,"Demi traitement")),0)))</f>
        <v>#NUM!</v>
      </c>
      <c r="P103" s="1" t="e">
        <f>IF(M103="","",IF(OR(M103="anniv PT",M103&gt;0),"Plein traitement",IF(OR(LEFT(Statut_agent,1)="A",LEFT(Statut_agent,1)="B",LEFT(Statut_agent,1)="C"),"Demi Traitement",IF(OR(O103="anniv DT",O103&gt;0),"Demi traitement","Sans traitement"))))</f>
        <v>#NUM!</v>
      </c>
      <c r="R103" s="3"/>
    </row>
    <row r="104" spans="1:21" x14ac:dyDescent="0.25">
      <c r="A104" s="28">
        <f>IF(AND(OR(MOD(YEAR(Tableau_calcul[[#This Row],[Date]])-1,400)=0,AND(MOD(YEAR(Tableau_calcul[[#This Row],[Date]])-1,4)=0,MOD(YEAR(Tableau_calcul[[#This Row],[Date]])-1,100)&lt;&gt;0)),MONTH(A103)=2,DAY(A103)=28,COUNTIF($A$2:A103,DATE(YEAR(A103),2,28))&lt;2),DATE(YEAR(Tableau_calcul[[#This Row],[Date]])-1,2,29),IF(AND(DAY(A103)=28,MONTH(A103)=2,COUNTIF($A$2:A103,DATE(YEAR(A103)-1,2,28))+COUNTIF($A$2:A103,DATE(YEAR(A103),2,28))&lt;2),DATE(YEAR(Tableau_calcul[[#This Row],[Date]])-1,2,28),DATE(YEAR(Tableau_calcul[[#This Row],[Date]])-1,MONTH(Tableau_calcul[[#This Row],[Date]]),DAY(Tableau_calcul[[#This Row],[Date]]))))</f>
        <v>693697</v>
      </c>
      <c r="B104" s="1" t="str">
        <f>IF(Tableau_absentéisme_décomposé[[#This Row],[Date]]=A103,"",IFERROR(INDEX(Tableau_absentéisme[],IF(AND(Tableau_absentéisme_décomposé[[#This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4" s="3"/>
      <c r="D104" s="1" t="e">
        <f ca="1">IF(Tableau_calcul[[#This Row],[Traitement]]="","",IF(Tableau_calcul[[#This Row],[Traitement]]&lt;&gt;IF(K102=K103,OFFSET(Tableau_calcul[[#This Row],[Traitement]],2,0),OFFSET(Tableau_calcul[[#This Row],[Traitement]],-1,0)),"début","continue"))</f>
        <v>#NUM!</v>
      </c>
      <c r="E104" s="1" t="e">
        <f ca="1">IF(Tableau_calcul[[#This Row],[Traitement]]="","",IF(Tableau_calcul[[#This Row],[Traitement]]&lt;&gt;IF(Tableau_calcul[[#This Row],[Date]]=K105,OFFSET(Tableau_calcul[[#This Row],[Traitement]],2,0),OFFSET(Tableau_calcul[[#This Row],[Traitement]],1,0)),"fin","continue"))</f>
        <v>#NUM!</v>
      </c>
      <c r="F104" s="1">
        <f ca="1">COUNTIF($D$2:D104,"début")</f>
        <v>0</v>
      </c>
      <c r="G104" s="1" t="e">
        <f>IF(Tableau_calcul[[#This Row],[Traitement]]="","",CONCATENATE(Tableau_calcul[[#This Row],[agrégat.période.début]],Tableau_calcul[[#This Row],[agrégat.num]]))</f>
        <v>#NUM!</v>
      </c>
      <c r="H104" s="1" t="e">
        <f>IF(Tableau_calcul[[#This Row],[Traitement]]="","",CONCATENATE(IF(Tableau_calcul[[#This Row],[agrégat.période.fin]]="fin","fin","continue"),Tableau_calcul[[#This Row],[agrégat.num]]))</f>
        <v>#NUM!</v>
      </c>
      <c r="I104" s="5" t="e">
        <f ca="1">IF(Tableau_calcul[[#This Row],[agrégat.période.début]]="début",Tableau_calcul[[#This Row],[Date]],"")</f>
        <v>#NUM!</v>
      </c>
      <c r="J104" s="5" t="e">
        <f>IF(Tableau_calcul[[#This Row],[Traitement]]="","",IF(Tableau_calcul[[#This Row],[agrégat.num.période.fin]]=H103,"",VLOOKUP(CONCATENATE("fin",Tableau_calcul[[#This Row],[agrégat.num]]),Tableau_calcul[[agrégat.num.période.fin]:[Date]],4,FALSE)))</f>
        <v>#NUM!</v>
      </c>
      <c r="K104" s="5">
        <f>IF(AND(OR(MOD(YEAR(K103),400)=0,AND(MOD(YEAR(K103),4)=0,MOD(YEAR(K103),100)&lt;&gt;0)),MONTH(K103)=2,DAY(K103)=28),K103+1,
IF(AND(MONTH(K103)=2,DAY(K103)=28,COUNTIF($K$2:K103,DATE(YEAR(K103)-1,2,28))+COUNTIF($K$2:K103,DATE(YEAR(K103),2,28))&lt;2),DATE(YEAR(K103),2,28),IF(ROW()=2,Date_survenance,K103+1)))</f>
        <v>101</v>
      </c>
      <c r="L10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4" s="24" t="e">
        <f>IF(Tableau_calcul[[#This Row],[Date]]=K103,"",IF(AND(K104=DATE(YEAR(A104)+1,MONTH(A104),DAY(A104)),Tableau_absentéisme_décomposé[[#This Row],[Traitement]]="Plein traitement"),"anniv PT",IF(COUNTIF($P$2:P103,"Plein traitement")+COUNTIF(B104:$B$367,"Plein traitement")&lt;droits_PT,droits_PT-COUNTIF($P$2:P103,"Plein traitement")-COUNTIF(B104:$B$367,"Plein traitement"),0)))</f>
        <v>#NUM!</v>
      </c>
      <c r="N104" s="1" t="e">
        <f>droits_DT</f>
        <v>#NUM!</v>
      </c>
      <c r="O104" s="1" t="e">
        <f>IF(Tableau_calcul[[#This Row],[Date]]=K103,"",IF(AND(K104=DATE(YEAR(A104)+1,MONTH(A104),DAY(A104)),Tableau_absentéisme_décomposé[[#This Row],[Traitement]]="Demi traitement"),"anniv DT",IF(COUNTIF($P$2:P103,"Demi traitement")+IF(AND($A$60=$A$61,$B$60=$B$61,$B$60="Demi traitement"),COUNTIF(B104:$B$367,"Demi traitement")-1,COUNTIF(B104:$B$367,"Demi traitement"))&lt;droits_DT,droits_DT-COUNTIF($P$2:P103,"Demi traitement")-IF(AND($A$60=$A$61,$B$60=$B$61,$B$60="Demi traitement"),COUNTIF(B104:$B$367,"Demi traitement")-1,COUNTIF(B104:$B$367,"Demi traitement")),0)))</f>
        <v>#NUM!</v>
      </c>
      <c r="P104" s="1" t="e">
        <f>IF(M104="","",IF(OR(M104="anniv PT",M104&gt;0),"Plein traitement",IF(OR(LEFT(Statut_agent,1)="A",LEFT(Statut_agent,1)="B",LEFT(Statut_agent,1)="C"),"Demi Traitement",IF(OR(O104="anniv DT",O104&gt;0),"Demi traitement","Sans traitement"))))</f>
        <v>#NUM!</v>
      </c>
      <c r="R104" s="3"/>
    </row>
    <row r="105" spans="1:21" x14ac:dyDescent="0.25">
      <c r="A105" s="28">
        <f>IF(AND(OR(MOD(YEAR(Tableau_calcul[[#This Row],[Date]])-1,400)=0,AND(MOD(YEAR(Tableau_calcul[[#This Row],[Date]])-1,4)=0,MOD(YEAR(Tableau_calcul[[#This Row],[Date]])-1,100)&lt;&gt;0)),MONTH(A104)=2,DAY(A104)=28,COUNTIF($A$2:A104,DATE(YEAR(A104),2,28))&lt;2),DATE(YEAR(Tableau_calcul[[#This Row],[Date]])-1,2,29),IF(AND(DAY(A104)=28,MONTH(A104)=2,COUNTIF($A$2:A104,DATE(YEAR(A104)-1,2,28))+COUNTIF($A$2:A104,DATE(YEAR(A104),2,28))&lt;2),DATE(YEAR(Tableau_calcul[[#This Row],[Date]])-1,2,28),DATE(YEAR(Tableau_calcul[[#This Row],[Date]])-1,MONTH(Tableau_calcul[[#This Row],[Date]]),DAY(Tableau_calcul[[#This Row],[Date]]))))</f>
        <v>693698</v>
      </c>
      <c r="B105" s="1" t="str">
        <f>IF(Tableau_absentéisme_décomposé[[#This Row],[Date]]=A104,"",IFERROR(INDEX(Tableau_absentéisme[],IF(AND(Tableau_absentéisme_décomposé[[#This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5" s="3"/>
      <c r="D105" s="1" t="e">
        <f ca="1">IF(Tableau_calcul[[#This Row],[Traitement]]="","",IF(Tableau_calcul[[#This Row],[Traitement]]&lt;&gt;IF(K103=K104,OFFSET(Tableau_calcul[[#This Row],[Traitement]],2,0),OFFSET(Tableau_calcul[[#This Row],[Traitement]],-1,0)),"début","continue"))</f>
        <v>#NUM!</v>
      </c>
      <c r="E105" s="1" t="e">
        <f ca="1">IF(Tableau_calcul[[#This Row],[Traitement]]="","",IF(Tableau_calcul[[#This Row],[Traitement]]&lt;&gt;IF(Tableau_calcul[[#This Row],[Date]]=K106,OFFSET(Tableau_calcul[[#This Row],[Traitement]],2,0),OFFSET(Tableau_calcul[[#This Row],[Traitement]],1,0)),"fin","continue"))</f>
        <v>#NUM!</v>
      </c>
      <c r="F105" s="1">
        <f ca="1">COUNTIF($D$2:D105,"début")</f>
        <v>0</v>
      </c>
      <c r="G105" s="1" t="e">
        <f>IF(Tableau_calcul[[#This Row],[Traitement]]="","",CONCATENATE(Tableau_calcul[[#This Row],[agrégat.période.début]],Tableau_calcul[[#This Row],[agrégat.num]]))</f>
        <v>#NUM!</v>
      </c>
      <c r="H105" s="1" t="e">
        <f>IF(Tableau_calcul[[#This Row],[Traitement]]="","",CONCATENATE(IF(Tableau_calcul[[#This Row],[agrégat.période.fin]]="fin","fin","continue"),Tableau_calcul[[#This Row],[agrégat.num]]))</f>
        <v>#NUM!</v>
      </c>
      <c r="I105" s="5" t="e">
        <f ca="1">IF(Tableau_calcul[[#This Row],[agrégat.période.début]]="début",Tableau_calcul[[#This Row],[Date]],"")</f>
        <v>#NUM!</v>
      </c>
      <c r="J105" s="5" t="e">
        <f>IF(Tableau_calcul[[#This Row],[Traitement]]="","",IF(Tableau_calcul[[#This Row],[agrégat.num.période.fin]]=H104,"",VLOOKUP(CONCATENATE("fin",Tableau_calcul[[#This Row],[agrégat.num]]),Tableau_calcul[[agrégat.num.période.fin]:[Date]],4,FALSE)))</f>
        <v>#NUM!</v>
      </c>
      <c r="K105" s="5">
        <f>IF(AND(OR(MOD(YEAR(K104),400)=0,AND(MOD(YEAR(K104),4)=0,MOD(YEAR(K104),100)&lt;&gt;0)),MONTH(K104)=2,DAY(K104)=28),K104+1,
IF(AND(MONTH(K104)=2,DAY(K104)=28,COUNTIF($K$2:K104,DATE(YEAR(K104)-1,2,28))+COUNTIF($K$2:K104,DATE(YEAR(K104),2,28))&lt;2),DATE(YEAR(K104),2,28),IF(ROW()=2,Date_survenance,K104+1)))</f>
        <v>102</v>
      </c>
      <c r="L10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5" s="24" t="e">
        <f>IF(Tableau_calcul[[#This Row],[Date]]=K104,"",IF(AND(K105=DATE(YEAR(A105)+1,MONTH(A105),DAY(A105)),Tableau_absentéisme_décomposé[[#This Row],[Traitement]]="Plein traitement"),"anniv PT",IF(COUNTIF($P$2:P104,"Plein traitement")+COUNTIF(B105:$B$367,"Plein traitement")&lt;droits_PT,droits_PT-COUNTIF($P$2:P104,"Plein traitement")-COUNTIF(B105:$B$367,"Plein traitement"),0)))</f>
        <v>#NUM!</v>
      </c>
      <c r="N105" s="1" t="e">
        <f>droits_DT</f>
        <v>#NUM!</v>
      </c>
      <c r="O105" s="1" t="e">
        <f>IF(Tableau_calcul[[#This Row],[Date]]=K104,"",IF(AND(K105=DATE(YEAR(A105)+1,MONTH(A105),DAY(A105)),Tableau_absentéisme_décomposé[[#This Row],[Traitement]]="Demi traitement"),"anniv DT",IF(COUNTIF($P$2:P104,"Demi traitement")+IF(AND($A$60=$A$61,$B$60=$B$61,$B$60="Demi traitement"),COUNTIF(B105:$B$367,"Demi traitement")-1,COUNTIF(B105:$B$367,"Demi traitement"))&lt;droits_DT,droits_DT-COUNTIF($P$2:P104,"Demi traitement")-IF(AND($A$60=$A$61,$B$60=$B$61,$B$60="Demi traitement"),COUNTIF(B105:$B$367,"Demi traitement")-1,COUNTIF(B105:$B$367,"Demi traitement")),0)))</f>
        <v>#NUM!</v>
      </c>
      <c r="P105" s="1" t="e">
        <f>IF(M105="","",IF(OR(M105="anniv PT",M105&gt;0),"Plein traitement",IF(OR(LEFT(Statut_agent,1)="A",LEFT(Statut_agent,1)="B",LEFT(Statut_agent,1)="C"),"Demi Traitement",IF(OR(O105="anniv DT",O105&gt;0),"Demi traitement","Sans traitement"))))</f>
        <v>#NUM!</v>
      </c>
      <c r="R105" s="3"/>
    </row>
    <row r="106" spans="1:21" x14ac:dyDescent="0.25">
      <c r="A106" s="28">
        <f>IF(AND(OR(MOD(YEAR(Tableau_calcul[[#This Row],[Date]])-1,400)=0,AND(MOD(YEAR(Tableau_calcul[[#This Row],[Date]])-1,4)=0,MOD(YEAR(Tableau_calcul[[#This Row],[Date]])-1,100)&lt;&gt;0)),MONTH(A105)=2,DAY(A105)=28,COUNTIF($A$2:A105,DATE(YEAR(A105),2,28))&lt;2),DATE(YEAR(Tableau_calcul[[#This Row],[Date]])-1,2,29),IF(AND(DAY(A105)=28,MONTH(A105)=2,COUNTIF($A$2:A105,DATE(YEAR(A105)-1,2,28))+COUNTIF($A$2:A105,DATE(YEAR(A105),2,28))&lt;2),DATE(YEAR(Tableau_calcul[[#This Row],[Date]])-1,2,28),DATE(YEAR(Tableau_calcul[[#This Row],[Date]])-1,MONTH(Tableau_calcul[[#This Row],[Date]]),DAY(Tableau_calcul[[#This Row],[Date]]))))</f>
        <v>693699</v>
      </c>
      <c r="B106" s="1" t="str">
        <f>IF(Tableau_absentéisme_décomposé[[#This Row],[Date]]=A105,"",IFERROR(INDEX(Tableau_absentéisme[],IF(AND(Tableau_absentéisme_décomposé[[#This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6" s="3"/>
      <c r="D106" s="1" t="e">
        <f ca="1">IF(Tableau_calcul[[#This Row],[Traitement]]="","",IF(Tableau_calcul[[#This Row],[Traitement]]&lt;&gt;IF(K104=K105,OFFSET(Tableau_calcul[[#This Row],[Traitement]],2,0),OFFSET(Tableau_calcul[[#This Row],[Traitement]],-1,0)),"début","continue"))</f>
        <v>#NUM!</v>
      </c>
      <c r="E106" s="1" t="e">
        <f ca="1">IF(Tableau_calcul[[#This Row],[Traitement]]="","",IF(Tableau_calcul[[#This Row],[Traitement]]&lt;&gt;IF(Tableau_calcul[[#This Row],[Date]]=K107,OFFSET(Tableau_calcul[[#This Row],[Traitement]],2,0),OFFSET(Tableau_calcul[[#This Row],[Traitement]],1,0)),"fin","continue"))</f>
        <v>#NUM!</v>
      </c>
      <c r="F106" s="1">
        <f ca="1">COUNTIF($D$2:D106,"début")</f>
        <v>0</v>
      </c>
      <c r="G106" s="1" t="e">
        <f>IF(Tableau_calcul[[#This Row],[Traitement]]="","",CONCATENATE(Tableau_calcul[[#This Row],[agrégat.période.début]],Tableau_calcul[[#This Row],[agrégat.num]]))</f>
        <v>#NUM!</v>
      </c>
      <c r="H106" s="1" t="e">
        <f>IF(Tableau_calcul[[#This Row],[Traitement]]="","",CONCATENATE(IF(Tableau_calcul[[#This Row],[agrégat.période.fin]]="fin","fin","continue"),Tableau_calcul[[#This Row],[agrégat.num]]))</f>
        <v>#NUM!</v>
      </c>
      <c r="I106" s="5" t="e">
        <f ca="1">IF(Tableau_calcul[[#This Row],[agrégat.période.début]]="début",Tableau_calcul[[#This Row],[Date]],"")</f>
        <v>#NUM!</v>
      </c>
      <c r="J106" s="5" t="e">
        <f>IF(Tableau_calcul[[#This Row],[Traitement]]="","",IF(Tableau_calcul[[#This Row],[agrégat.num.période.fin]]=H105,"",VLOOKUP(CONCATENATE("fin",Tableau_calcul[[#This Row],[agrégat.num]]),Tableau_calcul[[agrégat.num.période.fin]:[Date]],4,FALSE)))</f>
        <v>#NUM!</v>
      </c>
      <c r="K106" s="5">
        <f>IF(AND(OR(MOD(YEAR(K105),400)=0,AND(MOD(YEAR(K105),4)=0,MOD(YEAR(K105),100)&lt;&gt;0)),MONTH(K105)=2,DAY(K105)=28),K105+1,
IF(AND(MONTH(K105)=2,DAY(K105)=28,COUNTIF($K$2:K105,DATE(YEAR(K105)-1,2,28))+COUNTIF($K$2:K105,DATE(YEAR(K105),2,28))&lt;2),DATE(YEAR(K105),2,28),IF(ROW()=2,Date_survenance,K105+1)))</f>
        <v>103</v>
      </c>
      <c r="L10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6" s="24" t="e">
        <f>IF(Tableau_calcul[[#This Row],[Date]]=K105,"",IF(AND(K106=DATE(YEAR(A106)+1,MONTH(A106),DAY(A106)),Tableau_absentéisme_décomposé[[#This Row],[Traitement]]="Plein traitement"),"anniv PT",IF(COUNTIF($P$2:P105,"Plein traitement")+COUNTIF(B106:$B$367,"Plein traitement")&lt;droits_PT,droits_PT-COUNTIF($P$2:P105,"Plein traitement")-COUNTIF(B106:$B$367,"Plein traitement"),0)))</f>
        <v>#NUM!</v>
      </c>
      <c r="N106" s="1" t="e">
        <f>droits_DT</f>
        <v>#NUM!</v>
      </c>
      <c r="O106" s="1" t="e">
        <f>IF(Tableau_calcul[[#This Row],[Date]]=K105,"",IF(AND(K106=DATE(YEAR(A106)+1,MONTH(A106),DAY(A106)),Tableau_absentéisme_décomposé[[#This Row],[Traitement]]="Demi traitement"),"anniv DT",IF(COUNTIF($P$2:P105,"Demi traitement")+IF(AND($A$60=$A$61,$B$60=$B$61,$B$60="Demi traitement"),COUNTIF(B106:$B$367,"Demi traitement")-1,COUNTIF(B106:$B$367,"Demi traitement"))&lt;droits_DT,droits_DT-COUNTIF($P$2:P105,"Demi traitement")-IF(AND($A$60=$A$61,$B$60=$B$61,$B$60="Demi traitement"),COUNTIF(B106:$B$367,"Demi traitement")-1,COUNTIF(B106:$B$367,"Demi traitement")),0)))</f>
        <v>#NUM!</v>
      </c>
      <c r="P106" s="1" t="e">
        <f>IF(M106="","",IF(OR(M106="anniv PT",M106&gt;0),"Plein traitement",IF(OR(LEFT(Statut_agent,1)="A",LEFT(Statut_agent,1)="B",LEFT(Statut_agent,1)="C"),"Demi Traitement",IF(OR(O106="anniv DT",O106&gt;0),"Demi traitement","Sans traitement"))))</f>
        <v>#NUM!</v>
      </c>
      <c r="R106" s="3"/>
    </row>
    <row r="107" spans="1:21" x14ac:dyDescent="0.25">
      <c r="A107" s="28">
        <f>IF(AND(OR(MOD(YEAR(Tableau_calcul[[#This Row],[Date]])-1,400)=0,AND(MOD(YEAR(Tableau_calcul[[#This Row],[Date]])-1,4)=0,MOD(YEAR(Tableau_calcul[[#This Row],[Date]])-1,100)&lt;&gt;0)),MONTH(A106)=2,DAY(A106)=28,COUNTIF($A$2:A106,DATE(YEAR(A106),2,28))&lt;2),DATE(YEAR(Tableau_calcul[[#This Row],[Date]])-1,2,29),IF(AND(DAY(A106)=28,MONTH(A106)=2,COUNTIF($A$2:A106,DATE(YEAR(A106)-1,2,28))+COUNTIF($A$2:A106,DATE(YEAR(A106),2,28))&lt;2),DATE(YEAR(Tableau_calcul[[#This Row],[Date]])-1,2,28),DATE(YEAR(Tableau_calcul[[#This Row],[Date]])-1,MONTH(Tableau_calcul[[#This Row],[Date]]),DAY(Tableau_calcul[[#This Row],[Date]]))))</f>
        <v>693700</v>
      </c>
      <c r="B107" s="1" t="str">
        <f>IF(Tableau_absentéisme_décomposé[[#This Row],[Date]]=A106,"",IFERROR(INDEX(Tableau_absentéisme[],IF(AND(Tableau_absentéisme_décomposé[[#This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7" s="3"/>
      <c r="D107" s="1" t="e">
        <f ca="1">IF(Tableau_calcul[[#This Row],[Traitement]]="","",IF(Tableau_calcul[[#This Row],[Traitement]]&lt;&gt;IF(K105=K106,OFFSET(Tableau_calcul[[#This Row],[Traitement]],2,0),OFFSET(Tableau_calcul[[#This Row],[Traitement]],-1,0)),"début","continue"))</f>
        <v>#NUM!</v>
      </c>
      <c r="E107" s="1" t="e">
        <f ca="1">IF(Tableau_calcul[[#This Row],[Traitement]]="","",IF(Tableau_calcul[[#This Row],[Traitement]]&lt;&gt;IF(Tableau_calcul[[#This Row],[Date]]=K108,OFFSET(Tableau_calcul[[#This Row],[Traitement]],2,0),OFFSET(Tableau_calcul[[#This Row],[Traitement]],1,0)),"fin","continue"))</f>
        <v>#NUM!</v>
      </c>
      <c r="F107" s="1">
        <f ca="1">COUNTIF($D$2:D107,"début")</f>
        <v>0</v>
      </c>
      <c r="G107" s="1" t="e">
        <f>IF(Tableau_calcul[[#This Row],[Traitement]]="","",CONCATENATE(Tableau_calcul[[#This Row],[agrégat.période.début]],Tableau_calcul[[#This Row],[agrégat.num]]))</f>
        <v>#NUM!</v>
      </c>
      <c r="H107" s="1" t="e">
        <f>IF(Tableau_calcul[[#This Row],[Traitement]]="","",CONCATENATE(IF(Tableau_calcul[[#This Row],[agrégat.période.fin]]="fin","fin","continue"),Tableau_calcul[[#This Row],[agrégat.num]]))</f>
        <v>#NUM!</v>
      </c>
      <c r="I107" s="5" t="e">
        <f ca="1">IF(Tableau_calcul[[#This Row],[agrégat.période.début]]="début",Tableau_calcul[[#This Row],[Date]],"")</f>
        <v>#NUM!</v>
      </c>
      <c r="J107" s="5" t="e">
        <f>IF(Tableau_calcul[[#This Row],[Traitement]]="","",IF(Tableau_calcul[[#This Row],[agrégat.num.période.fin]]=H106,"",VLOOKUP(CONCATENATE("fin",Tableau_calcul[[#This Row],[agrégat.num]]),Tableau_calcul[[agrégat.num.période.fin]:[Date]],4,FALSE)))</f>
        <v>#NUM!</v>
      </c>
      <c r="K107" s="5">
        <f>IF(AND(OR(MOD(YEAR(K106),400)=0,AND(MOD(YEAR(K106),4)=0,MOD(YEAR(K106),100)&lt;&gt;0)),MONTH(K106)=2,DAY(K106)=28),K106+1,
IF(AND(MONTH(K106)=2,DAY(K106)=28,COUNTIF($K$2:K106,DATE(YEAR(K106)-1,2,28))+COUNTIF($K$2:K106,DATE(YEAR(K106),2,28))&lt;2),DATE(YEAR(K106),2,28),IF(ROW()=2,Date_survenance,K106+1)))</f>
        <v>104</v>
      </c>
      <c r="L10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7" s="24" t="e">
        <f>IF(Tableau_calcul[[#This Row],[Date]]=K106,"",IF(AND(K107=DATE(YEAR(A107)+1,MONTH(A107),DAY(A107)),Tableau_absentéisme_décomposé[[#This Row],[Traitement]]="Plein traitement"),"anniv PT",IF(COUNTIF($P$2:P106,"Plein traitement")+COUNTIF(B107:$B$367,"Plein traitement")&lt;droits_PT,droits_PT-COUNTIF($P$2:P106,"Plein traitement")-COUNTIF(B107:$B$367,"Plein traitement"),0)))</f>
        <v>#NUM!</v>
      </c>
      <c r="N107" s="1" t="e">
        <f>droits_DT</f>
        <v>#NUM!</v>
      </c>
      <c r="O107" s="1" t="e">
        <f>IF(Tableau_calcul[[#This Row],[Date]]=K106,"",IF(AND(K107=DATE(YEAR(A107)+1,MONTH(A107),DAY(A107)),Tableau_absentéisme_décomposé[[#This Row],[Traitement]]="Demi traitement"),"anniv DT",IF(COUNTIF($P$2:P106,"Demi traitement")+IF(AND($A$60=$A$61,$B$60=$B$61,$B$60="Demi traitement"),COUNTIF(B107:$B$367,"Demi traitement")-1,COUNTIF(B107:$B$367,"Demi traitement"))&lt;droits_DT,droits_DT-COUNTIF($P$2:P106,"Demi traitement")-IF(AND($A$60=$A$61,$B$60=$B$61,$B$60="Demi traitement"),COUNTIF(B107:$B$367,"Demi traitement")-1,COUNTIF(B107:$B$367,"Demi traitement")),0)))</f>
        <v>#NUM!</v>
      </c>
      <c r="P107" s="1" t="e">
        <f>IF(M107="","",IF(OR(M107="anniv PT",M107&gt;0),"Plein traitement",IF(OR(LEFT(Statut_agent,1)="A",LEFT(Statut_agent,1)="B",LEFT(Statut_agent,1)="C"),"Demi Traitement",IF(OR(O107="anniv DT",O107&gt;0),"Demi traitement","Sans traitement"))))</f>
        <v>#NUM!</v>
      </c>
      <c r="R107" s="3"/>
    </row>
    <row r="108" spans="1:21" x14ac:dyDescent="0.25">
      <c r="A108" s="28">
        <f>IF(AND(OR(MOD(YEAR(Tableau_calcul[[#This Row],[Date]])-1,400)=0,AND(MOD(YEAR(Tableau_calcul[[#This Row],[Date]])-1,4)=0,MOD(YEAR(Tableau_calcul[[#This Row],[Date]])-1,100)&lt;&gt;0)),MONTH(A107)=2,DAY(A107)=28,COUNTIF($A$2:A107,DATE(YEAR(A107),2,28))&lt;2),DATE(YEAR(Tableau_calcul[[#This Row],[Date]])-1,2,29),IF(AND(DAY(A107)=28,MONTH(A107)=2,COUNTIF($A$2:A107,DATE(YEAR(A107)-1,2,28))+COUNTIF($A$2:A107,DATE(YEAR(A107),2,28))&lt;2),DATE(YEAR(Tableau_calcul[[#This Row],[Date]])-1,2,28),DATE(YEAR(Tableau_calcul[[#This Row],[Date]])-1,MONTH(Tableau_calcul[[#This Row],[Date]]),DAY(Tableau_calcul[[#This Row],[Date]]))))</f>
        <v>693701</v>
      </c>
      <c r="B108" s="1" t="str">
        <f>IF(Tableau_absentéisme_décomposé[[#This Row],[Date]]=A107,"",IFERROR(INDEX(Tableau_absentéisme[],IF(AND(Tableau_absentéisme_décomposé[[#This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8" s="3"/>
      <c r="D108" s="1" t="e">
        <f ca="1">IF(Tableau_calcul[[#This Row],[Traitement]]="","",IF(Tableau_calcul[[#This Row],[Traitement]]&lt;&gt;IF(K106=K107,OFFSET(Tableau_calcul[[#This Row],[Traitement]],2,0),OFFSET(Tableau_calcul[[#This Row],[Traitement]],-1,0)),"début","continue"))</f>
        <v>#NUM!</v>
      </c>
      <c r="E108" s="1" t="e">
        <f ca="1">IF(Tableau_calcul[[#This Row],[Traitement]]="","",IF(Tableau_calcul[[#This Row],[Traitement]]&lt;&gt;IF(Tableau_calcul[[#This Row],[Date]]=K109,OFFSET(Tableau_calcul[[#This Row],[Traitement]],2,0),OFFSET(Tableau_calcul[[#This Row],[Traitement]],1,0)),"fin","continue"))</f>
        <v>#NUM!</v>
      </c>
      <c r="F108" s="1">
        <f ca="1">COUNTIF($D$2:D108,"début")</f>
        <v>0</v>
      </c>
      <c r="G108" s="1" t="e">
        <f>IF(Tableau_calcul[[#This Row],[Traitement]]="","",CONCATENATE(Tableau_calcul[[#This Row],[agrégat.période.début]],Tableau_calcul[[#This Row],[agrégat.num]]))</f>
        <v>#NUM!</v>
      </c>
      <c r="H108" s="1" t="e">
        <f>IF(Tableau_calcul[[#This Row],[Traitement]]="","",CONCATENATE(IF(Tableau_calcul[[#This Row],[agrégat.période.fin]]="fin","fin","continue"),Tableau_calcul[[#This Row],[agrégat.num]]))</f>
        <v>#NUM!</v>
      </c>
      <c r="I108" s="5" t="e">
        <f ca="1">IF(Tableau_calcul[[#This Row],[agrégat.période.début]]="début",Tableau_calcul[[#This Row],[Date]],"")</f>
        <v>#NUM!</v>
      </c>
      <c r="J108" s="5" t="e">
        <f>IF(Tableau_calcul[[#This Row],[Traitement]]="","",IF(Tableau_calcul[[#This Row],[agrégat.num.période.fin]]=H107,"",VLOOKUP(CONCATENATE("fin",Tableau_calcul[[#This Row],[agrégat.num]]),Tableau_calcul[[agrégat.num.période.fin]:[Date]],4,FALSE)))</f>
        <v>#NUM!</v>
      </c>
      <c r="K108" s="5">
        <f>IF(AND(OR(MOD(YEAR(K107),400)=0,AND(MOD(YEAR(K107),4)=0,MOD(YEAR(K107),100)&lt;&gt;0)),MONTH(K107)=2,DAY(K107)=28),K107+1,
IF(AND(MONTH(K107)=2,DAY(K107)=28,COUNTIF($K$2:K107,DATE(YEAR(K107)-1,2,28))+COUNTIF($K$2:K107,DATE(YEAR(K107),2,28))&lt;2),DATE(YEAR(K107),2,28),IF(ROW()=2,Date_survenance,K107+1)))</f>
        <v>105</v>
      </c>
      <c r="L10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8" s="24" t="e">
        <f>IF(Tableau_calcul[[#This Row],[Date]]=K107,"",IF(AND(K108=DATE(YEAR(A108)+1,MONTH(A108),DAY(A108)),Tableau_absentéisme_décomposé[[#This Row],[Traitement]]="Plein traitement"),"anniv PT",IF(COUNTIF($P$2:P107,"Plein traitement")+COUNTIF(B108:$B$367,"Plein traitement")&lt;droits_PT,droits_PT-COUNTIF($P$2:P107,"Plein traitement")-COUNTIF(B108:$B$367,"Plein traitement"),0)))</f>
        <v>#NUM!</v>
      </c>
      <c r="N108" s="1" t="e">
        <f>droits_DT</f>
        <v>#NUM!</v>
      </c>
      <c r="O108" s="1" t="e">
        <f>IF(Tableau_calcul[[#This Row],[Date]]=K107,"",IF(AND(K108=DATE(YEAR(A108)+1,MONTH(A108),DAY(A108)),Tableau_absentéisme_décomposé[[#This Row],[Traitement]]="Demi traitement"),"anniv DT",IF(COUNTIF($P$2:P107,"Demi traitement")+IF(AND($A$60=$A$61,$B$60=$B$61,$B$60="Demi traitement"),COUNTIF(B108:$B$367,"Demi traitement")-1,COUNTIF(B108:$B$367,"Demi traitement"))&lt;droits_DT,droits_DT-COUNTIF($P$2:P107,"Demi traitement")-IF(AND($A$60=$A$61,$B$60=$B$61,$B$60="Demi traitement"),COUNTIF(B108:$B$367,"Demi traitement")-1,COUNTIF(B108:$B$367,"Demi traitement")),0)))</f>
        <v>#NUM!</v>
      </c>
      <c r="P108" s="1" t="e">
        <f>IF(M108="","",IF(OR(M108="anniv PT",M108&gt;0),"Plein traitement",IF(OR(LEFT(Statut_agent,1)="A",LEFT(Statut_agent,1)="B",LEFT(Statut_agent,1)="C"),"Demi Traitement",IF(OR(O108="anniv DT",O108&gt;0),"Demi traitement","Sans traitement"))))</f>
        <v>#NUM!</v>
      </c>
      <c r="Q108" s="3"/>
      <c r="R108" s="3"/>
      <c r="T108" s="3"/>
      <c r="U108" s="29"/>
    </row>
    <row r="109" spans="1:21" x14ac:dyDescent="0.25">
      <c r="A109" s="28">
        <f>IF(AND(OR(MOD(YEAR(Tableau_calcul[[#This Row],[Date]])-1,400)=0,AND(MOD(YEAR(Tableau_calcul[[#This Row],[Date]])-1,4)=0,MOD(YEAR(Tableau_calcul[[#This Row],[Date]])-1,100)&lt;&gt;0)),MONTH(A108)=2,DAY(A108)=28,COUNTIF($A$2:A108,DATE(YEAR(A108),2,28))&lt;2),DATE(YEAR(Tableau_calcul[[#This Row],[Date]])-1,2,29),IF(AND(DAY(A108)=28,MONTH(A108)=2,COUNTIF($A$2:A108,DATE(YEAR(A108)-1,2,28))+COUNTIF($A$2:A108,DATE(YEAR(A108),2,28))&lt;2),DATE(YEAR(Tableau_calcul[[#This Row],[Date]])-1,2,28),DATE(YEAR(Tableau_calcul[[#This Row],[Date]])-1,MONTH(Tableau_calcul[[#This Row],[Date]]),DAY(Tableau_calcul[[#This Row],[Date]]))))</f>
        <v>693702</v>
      </c>
      <c r="B109" s="1" t="str">
        <f>IF(Tableau_absentéisme_décomposé[[#This Row],[Date]]=A108,"",IFERROR(INDEX(Tableau_absentéisme[],IF(AND(Tableau_absentéisme_décomposé[[#This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09" s="3"/>
      <c r="D109" s="1" t="e">
        <f ca="1">IF(Tableau_calcul[[#This Row],[Traitement]]="","",IF(Tableau_calcul[[#This Row],[Traitement]]&lt;&gt;IF(K107=K108,OFFSET(Tableau_calcul[[#This Row],[Traitement]],2,0),OFFSET(Tableau_calcul[[#This Row],[Traitement]],-1,0)),"début","continue"))</f>
        <v>#NUM!</v>
      </c>
      <c r="E109" s="1" t="e">
        <f ca="1">IF(Tableau_calcul[[#This Row],[Traitement]]="","",IF(Tableau_calcul[[#This Row],[Traitement]]&lt;&gt;IF(Tableau_calcul[[#This Row],[Date]]=K110,OFFSET(Tableau_calcul[[#This Row],[Traitement]],2,0),OFFSET(Tableau_calcul[[#This Row],[Traitement]],1,0)),"fin","continue"))</f>
        <v>#NUM!</v>
      </c>
      <c r="F109" s="1">
        <f ca="1">COUNTIF($D$2:D109,"début")</f>
        <v>0</v>
      </c>
      <c r="G109" s="1" t="e">
        <f>IF(Tableau_calcul[[#This Row],[Traitement]]="","",CONCATENATE(Tableau_calcul[[#This Row],[agrégat.période.début]],Tableau_calcul[[#This Row],[agrégat.num]]))</f>
        <v>#NUM!</v>
      </c>
      <c r="H109" s="1" t="e">
        <f>IF(Tableau_calcul[[#This Row],[Traitement]]="","",CONCATENATE(IF(Tableau_calcul[[#This Row],[agrégat.période.fin]]="fin","fin","continue"),Tableau_calcul[[#This Row],[agrégat.num]]))</f>
        <v>#NUM!</v>
      </c>
      <c r="I109" s="5" t="e">
        <f ca="1">IF(Tableau_calcul[[#This Row],[agrégat.période.début]]="début",Tableau_calcul[[#This Row],[Date]],"")</f>
        <v>#NUM!</v>
      </c>
      <c r="J109" s="5" t="e">
        <f>IF(Tableau_calcul[[#This Row],[Traitement]]="","",IF(Tableau_calcul[[#This Row],[agrégat.num.période.fin]]=H108,"",VLOOKUP(CONCATENATE("fin",Tableau_calcul[[#This Row],[agrégat.num]]),Tableau_calcul[[agrégat.num.période.fin]:[Date]],4,FALSE)))</f>
        <v>#NUM!</v>
      </c>
      <c r="K109" s="5">
        <f>IF(AND(OR(MOD(YEAR(K108),400)=0,AND(MOD(YEAR(K108),4)=0,MOD(YEAR(K108),100)&lt;&gt;0)),MONTH(K108)=2,DAY(K108)=28),K108+1,
IF(AND(MONTH(K108)=2,DAY(K108)=28,COUNTIF($K$2:K108,DATE(YEAR(K108)-1,2,28))+COUNTIF($K$2:K108,DATE(YEAR(K108),2,28))&lt;2),DATE(YEAR(K108),2,28),IF(ROW()=2,Date_survenance,K108+1)))</f>
        <v>106</v>
      </c>
      <c r="L10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09" s="24" t="e">
        <f>IF(Tableau_calcul[[#This Row],[Date]]=K108,"",IF(AND(K109=DATE(YEAR(A109)+1,MONTH(A109),DAY(A109)),Tableau_absentéisme_décomposé[[#This Row],[Traitement]]="Plein traitement"),"anniv PT",IF(COUNTIF($P$2:P108,"Plein traitement")+COUNTIF(B109:$B$367,"Plein traitement")&lt;droits_PT,droits_PT-COUNTIF($P$2:P108,"Plein traitement")-COUNTIF(B109:$B$367,"Plein traitement"),0)))</f>
        <v>#NUM!</v>
      </c>
      <c r="N109" s="1" t="e">
        <f>droits_DT</f>
        <v>#NUM!</v>
      </c>
      <c r="O109" s="1" t="e">
        <f>IF(Tableau_calcul[[#This Row],[Date]]=K108,"",IF(AND(K109=DATE(YEAR(A109)+1,MONTH(A109),DAY(A109)),Tableau_absentéisme_décomposé[[#This Row],[Traitement]]="Demi traitement"),"anniv DT",IF(COUNTIF($P$2:P108,"Demi traitement")+IF(AND($A$60=$A$61,$B$60=$B$61,$B$60="Demi traitement"),COUNTIF(B109:$B$367,"Demi traitement")-1,COUNTIF(B109:$B$367,"Demi traitement"))&lt;droits_DT,droits_DT-COUNTIF($P$2:P108,"Demi traitement")-IF(AND($A$60=$A$61,$B$60=$B$61,$B$60="Demi traitement"),COUNTIF(B109:$B$367,"Demi traitement")-1,COUNTIF(B109:$B$367,"Demi traitement")),0)))</f>
        <v>#NUM!</v>
      </c>
      <c r="P109" s="1" t="e">
        <f>IF(M109="","",IF(OR(M109="anniv PT",M109&gt;0),"Plein traitement",IF(OR(LEFT(Statut_agent,1)="A",LEFT(Statut_agent,1)="B",LEFT(Statut_agent,1)="C"),"Demi Traitement",IF(OR(O109="anniv DT",O109&gt;0),"Demi traitement","Sans traitement"))))</f>
        <v>#NUM!</v>
      </c>
      <c r="R109" s="3"/>
      <c r="S109" s="3"/>
    </row>
    <row r="110" spans="1:21" x14ac:dyDescent="0.25">
      <c r="A110" s="28">
        <f>IF(AND(OR(MOD(YEAR(Tableau_calcul[[#This Row],[Date]])-1,400)=0,AND(MOD(YEAR(Tableau_calcul[[#This Row],[Date]])-1,4)=0,MOD(YEAR(Tableau_calcul[[#This Row],[Date]])-1,100)&lt;&gt;0)),MONTH(A109)=2,DAY(A109)=28,COUNTIF($A$2:A109,DATE(YEAR(A109),2,28))&lt;2),DATE(YEAR(Tableau_calcul[[#This Row],[Date]])-1,2,29),IF(AND(DAY(A109)=28,MONTH(A109)=2,COUNTIF($A$2:A109,DATE(YEAR(A109)-1,2,28))+COUNTIF($A$2:A109,DATE(YEAR(A109),2,28))&lt;2),DATE(YEAR(Tableau_calcul[[#This Row],[Date]])-1,2,28),DATE(YEAR(Tableau_calcul[[#This Row],[Date]])-1,MONTH(Tableau_calcul[[#This Row],[Date]]),DAY(Tableau_calcul[[#This Row],[Date]]))))</f>
        <v>693703</v>
      </c>
      <c r="B110" s="1" t="str">
        <f>IF(Tableau_absentéisme_décomposé[[#This Row],[Date]]=A109,"",IFERROR(INDEX(Tableau_absentéisme[],IF(AND(Tableau_absentéisme_décomposé[[#This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0" s="3"/>
      <c r="D110" s="1" t="e">
        <f ca="1">IF(Tableau_calcul[[#This Row],[Traitement]]="","",IF(Tableau_calcul[[#This Row],[Traitement]]&lt;&gt;IF(K108=K109,OFFSET(Tableau_calcul[[#This Row],[Traitement]],2,0),OFFSET(Tableau_calcul[[#This Row],[Traitement]],-1,0)),"début","continue"))</f>
        <v>#NUM!</v>
      </c>
      <c r="E110" s="1" t="e">
        <f ca="1">IF(Tableau_calcul[[#This Row],[Traitement]]="","",IF(Tableau_calcul[[#This Row],[Traitement]]&lt;&gt;IF(Tableau_calcul[[#This Row],[Date]]=K111,OFFSET(Tableau_calcul[[#This Row],[Traitement]],2,0),OFFSET(Tableau_calcul[[#This Row],[Traitement]],1,0)),"fin","continue"))</f>
        <v>#NUM!</v>
      </c>
      <c r="F110" s="1">
        <f ca="1">COUNTIF($D$2:D110,"début")</f>
        <v>0</v>
      </c>
      <c r="G110" s="1" t="e">
        <f>IF(Tableau_calcul[[#This Row],[Traitement]]="","",CONCATENATE(Tableau_calcul[[#This Row],[agrégat.période.début]],Tableau_calcul[[#This Row],[agrégat.num]]))</f>
        <v>#NUM!</v>
      </c>
      <c r="H110" s="1" t="e">
        <f>IF(Tableau_calcul[[#This Row],[Traitement]]="","",CONCATENATE(IF(Tableau_calcul[[#This Row],[agrégat.période.fin]]="fin","fin","continue"),Tableau_calcul[[#This Row],[agrégat.num]]))</f>
        <v>#NUM!</v>
      </c>
      <c r="I110" s="5" t="e">
        <f ca="1">IF(Tableau_calcul[[#This Row],[agrégat.période.début]]="début",Tableau_calcul[[#This Row],[Date]],"")</f>
        <v>#NUM!</v>
      </c>
      <c r="J110" s="5" t="e">
        <f>IF(Tableau_calcul[[#This Row],[Traitement]]="","",IF(Tableau_calcul[[#This Row],[agrégat.num.période.fin]]=H109,"",VLOOKUP(CONCATENATE("fin",Tableau_calcul[[#This Row],[agrégat.num]]),Tableau_calcul[[agrégat.num.période.fin]:[Date]],4,FALSE)))</f>
        <v>#NUM!</v>
      </c>
      <c r="K110" s="5">
        <f>IF(AND(OR(MOD(YEAR(K109),400)=0,AND(MOD(YEAR(K109),4)=0,MOD(YEAR(K109),100)&lt;&gt;0)),MONTH(K109)=2,DAY(K109)=28),K109+1,
IF(AND(MONTH(K109)=2,DAY(K109)=28,COUNTIF($K$2:K109,DATE(YEAR(K109)-1,2,28))+COUNTIF($K$2:K109,DATE(YEAR(K109),2,28))&lt;2),DATE(YEAR(K109),2,28),IF(ROW()=2,Date_survenance,K109+1)))</f>
        <v>107</v>
      </c>
      <c r="L11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0" s="24" t="e">
        <f>IF(Tableau_calcul[[#This Row],[Date]]=K109,"",IF(AND(K110=DATE(YEAR(A110)+1,MONTH(A110),DAY(A110)),Tableau_absentéisme_décomposé[[#This Row],[Traitement]]="Plein traitement"),"anniv PT",IF(COUNTIF($P$2:P109,"Plein traitement")+COUNTIF(B110:$B$367,"Plein traitement")&lt;droits_PT,droits_PT-COUNTIF($P$2:P109,"Plein traitement")-COUNTIF(B110:$B$367,"Plein traitement"),0)))</f>
        <v>#NUM!</v>
      </c>
      <c r="N110" s="1" t="e">
        <f>droits_DT</f>
        <v>#NUM!</v>
      </c>
      <c r="O110" s="1" t="e">
        <f>IF(Tableau_calcul[[#This Row],[Date]]=K109,"",IF(AND(K110=DATE(YEAR(A110)+1,MONTH(A110),DAY(A110)),Tableau_absentéisme_décomposé[[#This Row],[Traitement]]="Demi traitement"),"anniv DT",IF(COUNTIF($P$2:P109,"Demi traitement")+IF(AND($A$60=$A$61,$B$60=$B$61,$B$60="Demi traitement"),COUNTIF(B110:$B$367,"Demi traitement")-1,COUNTIF(B110:$B$367,"Demi traitement"))&lt;droits_DT,droits_DT-COUNTIF($P$2:P109,"Demi traitement")-IF(AND($A$60=$A$61,$B$60=$B$61,$B$60="Demi traitement"),COUNTIF(B110:$B$367,"Demi traitement")-1,COUNTIF(B110:$B$367,"Demi traitement")),0)))</f>
        <v>#NUM!</v>
      </c>
      <c r="P110" s="1" t="e">
        <f>IF(M110="","",IF(OR(M110="anniv PT",M110&gt;0),"Plein traitement",IF(OR(LEFT(Statut_agent,1)="A",LEFT(Statut_agent,1)="B",LEFT(Statut_agent,1)="C"),"Demi Traitement",IF(OR(O110="anniv DT",O110&gt;0),"Demi traitement","Sans traitement"))))</f>
        <v>#NUM!</v>
      </c>
      <c r="R110" s="3"/>
    </row>
    <row r="111" spans="1:21" x14ac:dyDescent="0.25">
      <c r="A111" s="28">
        <f>IF(AND(OR(MOD(YEAR(Tableau_calcul[[#This Row],[Date]])-1,400)=0,AND(MOD(YEAR(Tableau_calcul[[#This Row],[Date]])-1,4)=0,MOD(YEAR(Tableau_calcul[[#This Row],[Date]])-1,100)&lt;&gt;0)),MONTH(A110)=2,DAY(A110)=28,COUNTIF($A$2:A110,DATE(YEAR(A110),2,28))&lt;2),DATE(YEAR(Tableau_calcul[[#This Row],[Date]])-1,2,29),IF(AND(DAY(A110)=28,MONTH(A110)=2,COUNTIF($A$2:A110,DATE(YEAR(A110)-1,2,28))+COUNTIF($A$2:A110,DATE(YEAR(A110),2,28))&lt;2),DATE(YEAR(Tableau_calcul[[#This Row],[Date]])-1,2,28),DATE(YEAR(Tableau_calcul[[#This Row],[Date]])-1,MONTH(Tableau_calcul[[#This Row],[Date]]),DAY(Tableau_calcul[[#This Row],[Date]]))))</f>
        <v>693704</v>
      </c>
      <c r="B111" s="1" t="str">
        <f>IF(Tableau_absentéisme_décomposé[[#This Row],[Date]]=A110,"",IFERROR(INDEX(Tableau_absentéisme[],IF(AND(Tableau_absentéisme_décomposé[[#This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1" s="3"/>
      <c r="D111" s="1" t="e">
        <f ca="1">IF(Tableau_calcul[[#This Row],[Traitement]]="","",IF(Tableau_calcul[[#This Row],[Traitement]]&lt;&gt;IF(K109=K110,OFFSET(Tableau_calcul[[#This Row],[Traitement]],2,0),OFFSET(Tableau_calcul[[#This Row],[Traitement]],-1,0)),"début","continue"))</f>
        <v>#NUM!</v>
      </c>
      <c r="E111" s="1" t="e">
        <f ca="1">IF(Tableau_calcul[[#This Row],[Traitement]]="","",IF(Tableau_calcul[[#This Row],[Traitement]]&lt;&gt;IF(Tableau_calcul[[#This Row],[Date]]=K112,OFFSET(Tableau_calcul[[#This Row],[Traitement]],2,0),OFFSET(Tableau_calcul[[#This Row],[Traitement]],1,0)),"fin","continue"))</f>
        <v>#NUM!</v>
      </c>
      <c r="F111" s="1">
        <f ca="1">COUNTIF($D$2:D111,"début")</f>
        <v>0</v>
      </c>
      <c r="G111" s="1" t="e">
        <f>IF(Tableau_calcul[[#This Row],[Traitement]]="","",CONCATENATE(Tableau_calcul[[#This Row],[agrégat.période.début]],Tableau_calcul[[#This Row],[agrégat.num]]))</f>
        <v>#NUM!</v>
      </c>
      <c r="H111" s="1" t="e">
        <f>IF(Tableau_calcul[[#This Row],[Traitement]]="","",CONCATENATE(IF(Tableau_calcul[[#This Row],[agrégat.période.fin]]="fin","fin","continue"),Tableau_calcul[[#This Row],[agrégat.num]]))</f>
        <v>#NUM!</v>
      </c>
      <c r="I111" s="5" t="e">
        <f ca="1">IF(Tableau_calcul[[#This Row],[agrégat.période.début]]="début",Tableau_calcul[[#This Row],[Date]],"")</f>
        <v>#NUM!</v>
      </c>
      <c r="J111" s="5" t="e">
        <f>IF(Tableau_calcul[[#This Row],[Traitement]]="","",IF(Tableau_calcul[[#This Row],[agrégat.num.période.fin]]=H110,"",VLOOKUP(CONCATENATE("fin",Tableau_calcul[[#This Row],[agrégat.num]]),Tableau_calcul[[agrégat.num.période.fin]:[Date]],4,FALSE)))</f>
        <v>#NUM!</v>
      </c>
      <c r="K111" s="5">
        <f>IF(AND(OR(MOD(YEAR(K110),400)=0,AND(MOD(YEAR(K110),4)=0,MOD(YEAR(K110),100)&lt;&gt;0)),MONTH(K110)=2,DAY(K110)=28),K110+1,
IF(AND(MONTH(K110)=2,DAY(K110)=28,COUNTIF($K$2:K110,DATE(YEAR(K110)-1,2,28))+COUNTIF($K$2:K110,DATE(YEAR(K110),2,28))&lt;2),DATE(YEAR(K110),2,28),IF(ROW()=2,Date_survenance,K110+1)))</f>
        <v>108</v>
      </c>
      <c r="L11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1" s="24" t="e">
        <f>IF(Tableau_calcul[[#This Row],[Date]]=K110,"",IF(AND(K111=DATE(YEAR(A111)+1,MONTH(A111),DAY(A111)),Tableau_absentéisme_décomposé[[#This Row],[Traitement]]="Plein traitement"),"anniv PT",IF(COUNTIF($P$2:P110,"Plein traitement")+COUNTIF(B111:$B$367,"Plein traitement")&lt;droits_PT,droits_PT-COUNTIF($P$2:P110,"Plein traitement")-COUNTIF(B111:$B$367,"Plein traitement"),0)))</f>
        <v>#NUM!</v>
      </c>
      <c r="N111" s="1" t="e">
        <f>droits_DT</f>
        <v>#NUM!</v>
      </c>
      <c r="O111" s="1" t="e">
        <f>IF(Tableau_calcul[[#This Row],[Date]]=K110,"",IF(AND(K111=DATE(YEAR(A111)+1,MONTH(A111),DAY(A111)),Tableau_absentéisme_décomposé[[#This Row],[Traitement]]="Demi traitement"),"anniv DT",IF(COUNTIF($P$2:P110,"Demi traitement")+IF(AND($A$60=$A$61,$B$60=$B$61,$B$60="Demi traitement"),COUNTIF(B111:$B$367,"Demi traitement")-1,COUNTIF(B111:$B$367,"Demi traitement"))&lt;droits_DT,droits_DT-COUNTIF($P$2:P110,"Demi traitement")-IF(AND($A$60=$A$61,$B$60=$B$61,$B$60="Demi traitement"),COUNTIF(B111:$B$367,"Demi traitement")-1,COUNTIF(B111:$B$367,"Demi traitement")),0)))</f>
        <v>#NUM!</v>
      </c>
      <c r="P111" s="1" t="e">
        <f>IF(M111="","",IF(OR(M111="anniv PT",M111&gt;0),"Plein traitement",IF(OR(LEFT(Statut_agent,1)="A",LEFT(Statut_agent,1)="B",LEFT(Statut_agent,1)="C"),"Demi Traitement",IF(OR(O111="anniv DT",O111&gt;0),"Demi traitement","Sans traitement"))))</f>
        <v>#NUM!</v>
      </c>
      <c r="R111" s="3"/>
    </row>
    <row r="112" spans="1:21" x14ac:dyDescent="0.25">
      <c r="A112" s="28">
        <f>IF(AND(OR(MOD(YEAR(Tableau_calcul[[#This Row],[Date]])-1,400)=0,AND(MOD(YEAR(Tableau_calcul[[#This Row],[Date]])-1,4)=0,MOD(YEAR(Tableau_calcul[[#This Row],[Date]])-1,100)&lt;&gt;0)),MONTH(A111)=2,DAY(A111)=28,COUNTIF($A$2:A111,DATE(YEAR(A111),2,28))&lt;2),DATE(YEAR(Tableau_calcul[[#This Row],[Date]])-1,2,29),IF(AND(DAY(A111)=28,MONTH(A111)=2,COUNTIF($A$2:A111,DATE(YEAR(A111)-1,2,28))+COUNTIF($A$2:A111,DATE(YEAR(A111),2,28))&lt;2),DATE(YEAR(Tableau_calcul[[#This Row],[Date]])-1,2,28),DATE(YEAR(Tableau_calcul[[#This Row],[Date]])-1,MONTH(Tableau_calcul[[#This Row],[Date]]),DAY(Tableau_calcul[[#This Row],[Date]]))))</f>
        <v>693705</v>
      </c>
      <c r="B112" s="1" t="str">
        <f>IF(Tableau_absentéisme_décomposé[[#This Row],[Date]]=A111,"",IFERROR(INDEX(Tableau_absentéisme[],IF(AND(Tableau_absentéisme_décomposé[[#This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2" s="3"/>
      <c r="D112" s="1" t="e">
        <f ca="1">IF(Tableau_calcul[[#This Row],[Traitement]]="","",IF(Tableau_calcul[[#This Row],[Traitement]]&lt;&gt;IF(K110=K111,OFFSET(Tableau_calcul[[#This Row],[Traitement]],2,0),OFFSET(Tableau_calcul[[#This Row],[Traitement]],-1,0)),"début","continue"))</f>
        <v>#NUM!</v>
      </c>
      <c r="E112" s="1" t="e">
        <f ca="1">IF(Tableau_calcul[[#This Row],[Traitement]]="","",IF(Tableau_calcul[[#This Row],[Traitement]]&lt;&gt;IF(Tableau_calcul[[#This Row],[Date]]=K113,OFFSET(Tableau_calcul[[#This Row],[Traitement]],2,0),OFFSET(Tableau_calcul[[#This Row],[Traitement]],1,0)),"fin","continue"))</f>
        <v>#NUM!</v>
      </c>
      <c r="F112" s="1">
        <f ca="1">COUNTIF($D$2:D112,"début")</f>
        <v>0</v>
      </c>
      <c r="G112" s="1" t="e">
        <f>IF(Tableau_calcul[[#This Row],[Traitement]]="","",CONCATENATE(Tableau_calcul[[#This Row],[agrégat.période.début]],Tableau_calcul[[#This Row],[agrégat.num]]))</f>
        <v>#NUM!</v>
      </c>
      <c r="H112" s="1" t="e">
        <f>IF(Tableau_calcul[[#This Row],[Traitement]]="","",CONCATENATE(IF(Tableau_calcul[[#This Row],[agrégat.période.fin]]="fin","fin","continue"),Tableau_calcul[[#This Row],[agrégat.num]]))</f>
        <v>#NUM!</v>
      </c>
      <c r="I112" s="5" t="e">
        <f ca="1">IF(Tableau_calcul[[#This Row],[agrégat.période.début]]="début",Tableau_calcul[[#This Row],[Date]],"")</f>
        <v>#NUM!</v>
      </c>
      <c r="J112" s="5" t="e">
        <f>IF(Tableau_calcul[[#This Row],[Traitement]]="","",IF(Tableau_calcul[[#This Row],[agrégat.num.période.fin]]=H111,"",VLOOKUP(CONCATENATE("fin",Tableau_calcul[[#This Row],[agrégat.num]]),Tableau_calcul[[agrégat.num.période.fin]:[Date]],4,FALSE)))</f>
        <v>#NUM!</v>
      </c>
      <c r="K112" s="5">
        <f>IF(AND(OR(MOD(YEAR(K111),400)=0,AND(MOD(YEAR(K111),4)=0,MOD(YEAR(K111),100)&lt;&gt;0)),MONTH(K111)=2,DAY(K111)=28),K111+1,
IF(AND(MONTH(K111)=2,DAY(K111)=28,COUNTIF($K$2:K111,DATE(YEAR(K111)-1,2,28))+COUNTIF($K$2:K111,DATE(YEAR(K111),2,28))&lt;2),DATE(YEAR(K111),2,28),IF(ROW()=2,Date_survenance,K111+1)))</f>
        <v>109</v>
      </c>
      <c r="L11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2" s="24" t="e">
        <f>IF(Tableau_calcul[[#This Row],[Date]]=K111,"",IF(AND(K112=DATE(YEAR(A112)+1,MONTH(A112),DAY(A112)),Tableau_absentéisme_décomposé[[#This Row],[Traitement]]="Plein traitement"),"anniv PT",IF(COUNTIF($P$2:P111,"Plein traitement")+COUNTIF(B112:$B$367,"Plein traitement")&lt;droits_PT,droits_PT-COUNTIF($P$2:P111,"Plein traitement")-COUNTIF(B112:$B$367,"Plein traitement"),0)))</f>
        <v>#NUM!</v>
      </c>
      <c r="N112" s="1" t="e">
        <f>droits_DT</f>
        <v>#NUM!</v>
      </c>
      <c r="O112" s="1" t="e">
        <f>IF(Tableau_calcul[[#This Row],[Date]]=K111,"",IF(AND(K112=DATE(YEAR(A112)+1,MONTH(A112),DAY(A112)),Tableau_absentéisme_décomposé[[#This Row],[Traitement]]="Demi traitement"),"anniv DT",IF(COUNTIF($P$2:P111,"Demi traitement")+IF(AND($A$60=$A$61,$B$60=$B$61,$B$60="Demi traitement"),COUNTIF(B112:$B$367,"Demi traitement")-1,COUNTIF(B112:$B$367,"Demi traitement"))&lt;droits_DT,droits_DT-COUNTIF($P$2:P111,"Demi traitement")-IF(AND($A$60=$A$61,$B$60=$B$61,$B$60="Demi traitement"),COUNTIF(B112:$B$367,"Demi traitement")-1,COUNTIF(B112:$B$367,"Demi traitement")),0)))</f>
        <v>#NUM!</v>
      </c>
      <c r="P112" s="1" t="e">
        <f>IF(M112="","",IF(OR(M112="anniv PT",M112&gt;0),"Plein traitement",IF(OR(LEFT(Statut_agent,1)="A",LEFT(Statut_agent,1)="B",LEFT(Statut_agent,1)="C"),"Demi Traitement",IF(OR(O112="anniv DT",O112&gt;0),"Demi traitement","Sans traitement"))))</f>
        <v>#NUM!</v>
      </c>
      <c r="R112" s="3"/>
    </row>
    <row r="113" spans="1:18" x14ac:dyDescent="0.25">
      <c r="A113" s="28">
        <f>IF(AND(OR(MOD(YEAR(Tableau_calcul[[#This Row],[Date]])-1,400)=0,AND(MOD(YEAR(Tableau_calcul[[#This Row],[Date]])-1,4)=0,MOD(YEAR(Tableau_calcul[[#This Row],[Date]])-1,100)&lt;&gt;0)),MONTH(A112)=2,DAY(A112)=28,COUNTIF($A$2:A112,DATE(YEAR(A112),2,28))&lt;2),DATE(YEAR(Tableau_calcul[[#This Row],[Date]])-1,2,29),IF(AND(DAY(A112)=28,MONTH(A112)=2,COUNTIF($A$2:A112,DATE(YEAR(A112)-1,2,28))+COUNTIF($A$2:A112,DATE(YEAR(A112),2,28))&lt;2),DATE(YEAR(Tableau_calcul[[#This Row],[Date]])-1,2,28),DATE(YEAR(Tableau_calcul[[#This Row],[Date]])-1,MONTH(Tableau_calcul[[#This Row],[Date]]),DAY(Tableau_calcul[[#This Row],[Date]]))))</f>
        <v>693706</v>
      </c>
      <c r="B113" s="1" t="str">
        <f>IF(Tableau_absentéisme_décomposé[[#This Row],[Date]]=A112,"",IFERROR(INDEX(Tableau_absentéisme[],IF(AND(Tableau_absentéisme_décomposé[[#This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3" s="3"/>
      <c r="D113" s="1" t="e">
        <f ca="1">IF(Tableau_calcul[[#This Row],[Traitement]]="","",IF(Tableau_calcul[[#This Row],[Traitement]]&lt;&gt;IF(K111=K112,OFFSET(Tableau_calcul[[#This Row],[Traitement]],2,0),OFFSET(Tableau_calcul[[#This Row],[Traitement]],-1,0)),"début","continue"))</f>
        <v>#NUM!</v>
      </c>
      <c r="E113" s="1" t="e">
        <f ca="1">IF(Tableau_calcul[[#This Row],[Traitement]]="","",IF(Tableau_calcul[[#This Row],[Traitement]]&lt;&gt;IF(Tableau_calcul[[#This Row],[Date]]=K114,OFFSET(Tableau_calcul[[#This Row],[Traitement]],2,0),OFFSET(Tableau_calcul[[#This Row],[Traitement]],1,0)),"fin","continue"))</f>
        <v>#NUM!</v>
      </c>
      <c r="F113" s="1">
        <f ca="1">COUNTIF($D$2:D113,"début")</f>
        <v>0</v>
      </c>
      <c r="G113" s="1" t="e">
        <f>IF(Tableau_calcul[[#This Row],[Traitement]]="","",CONCATENATE(Tableau_calcul[[#This Row],[agrégat.période.début]],Tableau_calcul[[#This Row],[agrégat.num]]))</f>
        <v>#NUM!</v>
      </c>
      <c r="H113" s="1" t="e">
        <f>IF(Tableau_calcul[[#This Row],[Traitement]]="","",CONCATENATE(IF(Tableau_calcul[[#This Row],[agrégat.période.fin]]="fin","fin","continue"),Tableau_calcul[[#This Row],[agrégat.num]]))</f>
        <v>#NUM!</v>
      </c>
      <c r="I113" s="5" t="e">
        <f ca="1">IF(Tableau_calcul[[#This Row],[agrégat.période.début]]="début",Tableau_calcul[[#This Row],[Date]],"")</f>
        <v>#NUM!</v>
      </c>
      <c r="J113" s="5" t="e">
        <f>IF(Tableau_calcul[[#This Row],[Traitement]]="","",IF(Tableau_calcul[[#This Row],[agrégat.num.période.fin]]=H112,"",VLOOKUP(CONCATENATE("fin",Tableau_calcul[[#This Row],[agrégat.num]]),Tableau_calcul[[agrégat.num.période.fin]:[Date]],4,FALSE)))</f>
        <v>#NUM!</v>
      </c>
      <c r="K113" s="5">
        <f>IF(AND(OR(MOD(YEAR(K112),400)=0,AND(MOD(YEAR(K112),4)=0,MOD(YEAR(K112),100)&lt;&gt;0)),MONTH(K112)=2,DAY(K112)=28),K112+1,
IF(AND(MONTH(K112)=2,DAY(K112)=28,COUNTIF($K$2:K112,DATE(YEAR(K112)-1,2,28))+COUNTIF($K$2:K112,DATE(YEAR(K112),2,28))&lt;2),DATE(YEAR(K112),2,28),IF(ROW()=2,Date_survenance,K112+1)))</f>
        <v>110</v>
      </c>
      <c r="L11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3" s="24" t="e">
        <f>IF(Tableau_calcul[[#This Row],[Date]]=K112,"",IF(AND(K113=DATE(YEAR(A113)+1,MONTH(A113),DAY(A113)),Tableau_absentéisme_décomposé[[#This Row],[Traitement]]="Plein traitement"),"anniv PT",IF(COUNTIF($P$2:P112,"Plein traitement")+COUNTIF(B113:$B$367,"Plein traitement")&lt;droits_PT,droits_PT-COUNTIF($P$2:P112,"Plein traitement")-COUNTIF(B113:$B$367,"Plein traitement"),0)))</f>
        <v>#NUM!</v>
      </c>
      <c r="N113" s="1" t="e">
        <f>droits_DT</f>
        <v>#NUM!</v>
      </c>
      <c r="O113" s="1" t="e">
        <f>IF(Tableau_calcul[[#This Row],[Date]]=K112,"",IF(AND(K113=DATE(YEAR(A113)+1,MONTH(A113),DAY(A113)),Tableau_absentéisme_décomposé[[#This Row],[Traitement]]="Demi traitement"),"anniv DT",IF(COUNTIF($P$2:P112,"Demi traitement")+IF(AND($A$60=$A$61,$B$60=$B$61,$B$60="Demi traitement"),COUNTIF(B113:$B$367,"Demi traitement")-1,COUNTIF(B113:$B$367,"Demi traitement"))&lt;droits_DT,droits_DT-COUNTIF($P$2:P112,"Demi traitement")-IF(AND($A$60=$A$61,$B$60=$B$61,$B$60="Demi traitement"),COUNTIF(B113:$B$367,"Demi traitement")-1,COUNTIF(B113:$B$367,"Demi traitement")),0)))</f>
        <v>#NUM!</v>
      </c>
      <c r="P113" s="1" t="e">
        <f>IF(M113="","",IF(OR(M113="anniv PT",M113&gt;0),"Plein traitement",IF(OR(LEFT(Statut_agent,1)="A",LEFT(Statut_agent,1)="B",LEFT(Statut_agent,1)="C"),"Demi Traitement",IF(OR(O113="anniv DT",O113&gt;0),"Demi traitement","Sans traitement"))))</f>
        <v>#NUM!</v>
      </c>
      <c r="R113" s="3"/>
    </row>
    <row r="114" spans="1:18" x14ac:dyDescent="0.25">
      <c r="A114" s="28">
        <f>IF(AND(OR(MOD(YEAR(Tableau_calcul[[#This Row],[Date]])-1,400)=0,AND(MOD(YEAR(Tableau_calcul[[#This Row],[Date]])-1,4)=0,MOD(YEAR(Tableau_calcul[[#This Row],[Date]])-1,100)&lt;&gt;0)),MONTH(A113)=2,DAY(A113)=28,COUNTIF($A$2:A113,DATE(YEAR(A113),2,28))&lt;2),DATE(YEAR(Tableau_calcul[[#This Row],[Date]])-1,2,29),IF(AND(DAY(A113)=28,MONTH(A113)=2,COUNTIF($A$2:A113,DATE(YEAR(A113)-1,2,28))+COUNTIF($A$2:A113,DATE(YEAR(A113),2,28))&lt;2),DATE(YEAR(Tableau_calcul[[#This Row],[Date]])-1,2,28),DATE(YEAR(Tableau_calcul[[#This Row],[Date]])-1,MONTH(Tableau_calcul[[#This Row],[Date]]),DAY(Tableau_calcul[[#This Row],[Date]]))))</f>
        <v>693707</v>
      </c>
      <c r="B114" s="1" t="str">
        <f>IF(Tableau_absentéisme_décomposé[[#This Row],[Date]]=A113,"",IFERROR(INDEX(Tableau_absentéisme[],IF(AND(Tableau_absentéisme_décomposé[[#This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4" s="3"/>
      <c r="D114" s="1" t="e">
        <f ca="1">IF(Tableau_calcul[[#This Row],[Traitement]]="","",IF(Tableau_calcul[[#This Row],[Traitement]]&lt;&gt;IF(K112=K113,OFFSET(Tableau_calcul[[#This Row],[Traitement]],2,0),OFFSET(Tableau_calcul[[#This Row],[Traitement]],-1,0)),"début","continue"))</f>
        <v>#NUM!</v>
      </c>
      <c r="E114" s="1" t="e">
        <f ca="1">IF(Tableau_calcul[[#This Row],[Traitement]]="","",IF(Tableau_calcul[[#This Row],[Traitement]]&lt;&gt;IF(Tableau_calcul[[#This Row],[Date]]=K115,OFFSET(Tableau_calcul[[#This Row],[Traitement]],2,0),OFFSET(Tableau_calcul[[#This Row],[Traitement]],1,0)),"fin","continue"))</f>
        <v>#NUM!</v>
      </c>
      <c r="F114" s="1">
        <f ca="1">COUNTIF($D$2:D114,"début")</f>
        <v>0</v>
      </c>
      <c r="G114" s="1" t="e">
        <f>IF(Tableau_calcul[[#This Row],[Traitement]]="","",CONCATENATE(Tableau_calcul[[#This Row],[agrégat.période.début]],Tableau_calcul[[#This Row],[agrégat.num]]))</f>
        <v>#NUM!</v>
      </c>
      <c r="H114" s="1" t="e">
        <f>IF(Tableau_calcul[[#This Row],[Traitement]]="","",CONCATENATE(IF(Tableau_calcul[[#This Row],[agrégat.période.fin]]="fin","fin","continue"),Tableau_calcul[[#This Row],[agrégat.num]]))</f>
        <v>#NUM!</v>
      </c>
      <c r="I114" s="5" t="e">
        <f ca="1">IF(Tableau_calcul[[#This Row],[agrégat.période.début]]="début",Tableau_calcul[[#This Row],[Date]],"")</f>
        <v>#NUM!</v>
      </c>
      <c r="J114" s="5" t="e">
        <f>IF(Tableau_calcul[[#This Row],[Traitement]]="","",IF(Tableau_calcul[[#This Row],[agrégat.num.période.fin]]=H113,"",VLOOKUP(CONCATENATE("fin",Tableau_calcul[[#This Row],[agrégat.num]]),Tableau_calcul[[agrégat.num.période.fin]:[Date]],4,FALSE)))</f>
        <v>#NUM!</v>
      </c>
      <c r="K114" s="5">
        <f>IF(AND(OR(MOD(YEAR(K113),400)=0,AND(MOD(YEAR(K113),4)=0,MOD(YEAR(K113),100)&lt;&gt;0)),MONTH(K113)=2,DAY(K113)=28),K113+1,
IF(AND(MONTH(K113)=2,DAY(K113)=28,COUNTIF($K$2:K113,DATE(YEAR(K113)-1,2,28))+COUNTIF($K$2:K113,DATE(YEAR(K113),2,28))&lt;2),DATE(YEAR(K113),2,28),IF(ROW()=2,Date_survenance,K113+1)))</f>
        <v>111</v>
      </c>
      <c r="L11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4" s="24" t="e">
        <f>IF(Tableau_calcul[[#This Row],[Date]]=K113,"",IF(AND(K114=DATE(YEAR(A114)+1,MONTH(A114),DAY(A114)),Tableau_absentéisme_décomposé[[#This Row],[Traitement]]="Plein traitement"),"anniv PT",IF(COUNTIF($P$2:P113,"Plein traitement")+COUNTIF(B114:$B$367,"Plein traitement")&lt;droits_PT,droits_PT-COUNTIF($P$2:P113,"Plein traitement")-COUNTIF(B114:$B$367,"Plein traitement"),0)))</f>
        <v>#NUM!</v>
      </c>
      <c r="N114" s="1" t="e">
        <f>droits_DT</f>
        <v>#NUM!</v>
      </c>
      <c r="O114" s="1" t="e">
        <f>IF(Tableau_calcul[[#This Row],[Date]]=K113,"",IF(AND(K114=DATE(YEAR(A114)+1,MONTH(A114),DAY(A114)),Tableau_absentéisme_décomposé[[#This Row],[Traitement]]="Demi traitement"),"anniv DT",IF(COUNTIF($P$2:P113,"Demi traitement")+IF(AND($A$60=$A$61,$B$60=$B$61,$B$60="Demi traitement"),COUNTIF(B114:$B$367,"Demi traitement")-1,COUNTIF(B114:$B$367,"Demi traitement"))&lt;droits_DT,droits_DT-COUNTIF($P$2:P113,"Demi traitement")-IF(AND($A$60=$A$61,$B$60=$B$61,$B$60="Demi traitement"),COUNTIF(B114:$B$367,"Demi traitement")-1,COUNTIF(B114:$B$367,"Demi traitement")),0)))</f>
        <v>#NUM!</v>
      </c>
      <c r="P114" s="1" t="e">
        <f>IF(M114="","",IF(OR(M114="anniv PT",M114&gt;0),"Plein traitement",IF(OR(LEFT(Statut_agent,1)="A",LEFT(Statut_agent,1)="B",LEFT(Statut_agent,1)="C"),"Demi Traitement",IF(OR(O114="anniv DT",O114&gt;0),"Demi traitement","Sans traitement"))))</f>
        <v>#NUM!</v>
      </c>
    </row>
    <row r="115" spans="1:18" x14ac:dyDescent="0.25">
      <c r="A115" s="28">
        <f>IF(AND(OR(MOD(YEAR(Tableau_calcul[[#This Row],[Date]])-1,400)=0,AND(MOD(YEAR(Tableau_calcul[[#This Row],[Date]])-1,4)=0,MOD(YEAR(Tableau_calcul[[#This Row],[Date]])-1,100)&lt;&gt;0)),MONTH(A114)=2,DAY(A114)=28,COUNTIF($A$2:A114,DATE(YEAR(A114),2,28))&lt;2),DATE(YEAR(Tableau_calcul[[#This Row],[Date]])-1,2,29),IF(AND(DAY(A114)=28,MONTH(A114)=2,COUNTIF($A$2:A114,DATE(YEAR(A114)-1,2,28))+COUNTIF($A$2:A114,DATE(YEAR(A114),2,28))&lt;2),DATE(YEAR(Tableau_calcul[[#This Row],[Date]])-1,2,28),DATE(YEAR(Tableau_calcul[[#This Row],[Date]])-1,MONTH(Tableau_calcul[[#This Row],[Date]]),DAY(Tableau_calcul[[#This Row],[Date]]))))</f>
        <v>693708</v>
      </c>
      <c r="B115" s="1" t="str">
        <f>IF(Tableau_absentéisme_décomposé[[#This Row],[Date]]=A114,"",IFERROR(INDEX(Tableau_absentéisme[],IF(AND(Tableau_absentéisme_décomposé[[#This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5" s="3"/>
      <c r="D115" s="1" t="e">
        <f ca="1">IF(Tableau_calcul[[#This Row],[Traitement]]="","",IF(Tableau_calcul[[#This Row],[Traitement]]&lt;&gt;IF(K113=K114,OFFSET(Tableau_calcul[[#This Row],[Traitement]],2,0),OFFSET(Tableau_calcul[[#This Row],[Traitement]],-1,0)),"début","continue"))</f>
        <v>#NUM!</v>
      </c>
      <c r="E115" s="1" t="e">
        <f ca="1">IF(Tableau_calcul[[#This Row],[Traitement]]="","",IF(Tableau_calcul[[#This Row],[Traitement]]&lt;&gt;IF(Tableau_calcul[[#This Row],[Date]]=K116,OFFSET(Tableau_calcul[[#This Row],[Traitement]],2,0),OFFSET(Tableau_calcul[[#This Row],[Traitement]],1,0)),"fin","continue"))</f>
        <v>#NUM!</v>
      </c>
      <c r="F115" s="1">
        <f ca="1">COUNTIF($D$2:D115,"début")</f>
        <v>0</v>
      </c>
      <c r="G115" s="1" t="e">
        <f>IF(Tableau_calcul[[#This Row],[Traitement]]="","",CONCATENATE(Tableau_calcul[[#This Row],[agrégat.période.début]],Tableau_calcul[[#This Row],[agrégat.num]]))</f>
        <v>#NUM!</v>
      </c>
      <c r="H115" s="1" t="e">
        <f>IF(Tableau_calcul[[#This Row],[Traitement]]="","",CONCATENATE(IF(Tableau_calcul[[#This Row],[agrégat.période.fin]]="fin","fin","continue"),Tableau_calcul[[#This Row],[agrégat.num]]))</f>
        <v>#NUM!</v>
      </c>
      <c r="I115" s="5" t="e">
        <f ca="1">IF(Tableau_calcul[[#This Row],[agrégat.période.début]]="début",Tableau_calcul[[#This Row],[Date]],"")</f>
        <v>#NUM!</v>
      </c>
      <c r="J115" s="5" t="e">
        <f>IF(Tableau_calcul[[#This Row],[Traitement]]="","",IF(Tableau_calcul[[#This Row],[agrégat.num.période.fin]]=H114,"",VLOOKUP(CONCATENATE("fin",Tableau_calcul[[#This Row],[agrégat.num]]),Tableau_calcul[[agrégat.num.période.fin]:[Date]],4,FALSE)))</f>
        <v>#NUM!</v>
      </c>
      <c r="K115" s="5">
        <f>IF(AND(OR(MOD(YEAR(K114),400)=0,AND(MOD(YEAR(K114),4)=0,MOD(YEAR(K114),100)&lt;&gt;0)),MONTH(K114)=2,DAY(K114)=28),K114+1,
IF(AND(MONTH(K114)=2,DAY(K114)=28,COUNTIF($K$2:K114,DATE(YEAR(K114)-1,2,28))+COUNTIF($K$2:K114,DATE(YEAR(K114),2,28))&lt;2),DATE(YEAR(K114),2,28),IF(ROW()=2,Date_survenance,K114+1)))</f>
        <v>112</v>
      </c>
      <c r="L11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5" s="24" t="e">
        <f>IF(Tableau_calcul[[#This Row],[Date]]=K114,"",IF(AND(K115=DATE(YEAR(A115)+1,MONTH(A115),DAY(A115)),Tableau_absentéisme_décomposé[[#This Row],[Traitement]]="Plein traitement"),"anniv PT",IF(COUNTIF($P$2:P114,"Plein traitement")+COUNTIF(B115:$B$367,"Plein traitement")&lt;droits_PT,droits_PT-COUNTIF($P$2:P114,"Plein traitement")-COUNTIF(B115:$B$367,"Plein traitement"),0)))</f>
        <v>#NUM!</v>
      </c>
      <c r="N115" s="1" t="e">
        <f>droits_DT</f>
        <v>#NUM!</v>
      </c>
      <c r="O115" s="1" t="e">
        <f>IF(Tableau_calcul[[#This Row],[Date]]=K114,"",IF(AND(K115=DATE(YEAR(A115)+1,MONTH(A115),DAY(A115)),Tableau_absentéisme_décomposé[[#This Row],[Traitement]]="Demi traitement"),"anniv DT",IF(COUNTIF($P$2:P114,"Demi traitement")+IF(AND($A$60=$A$61,$B$60=$B$61,$B$60="Demi traitement"),COUNTIF(B115:$B$367,"Demi traitement")-1,COUNTIF(B115:$B$367,"Demi traitement"))&lt;droits_DT,droits_DT-COUNTIF($P$2:P114,"Demi traitement")-IF(AND($A$60=$A$61,$B$60=$B$61,$B$60="Demi traitement"),COUNTIF(B115:$B$367,"Demi traitement")-1,COUNTIF(B115:$B$367,"Demi traitement")),0)))</f>
        <v>#NUM!</v>
      </c>
      <c r="P115" s="1" t="e">
        <f>IF(M115="","",IF(OR(M115="anniv PT",M115&gt;0),"Plein traitement",IF(OR(LEFT(Statut_agent,1)="A",LEFT(Statut_agent,1)="B",LEFT(Statut_agent,1)="C"),"Demi Traitement",IF(OR(O115="anniv DT",O115&gt;0),"Demi traitement","Sans traitement"))))</f>
        <v>#NUM!</v>
      </c>
    </row>
    <row r="116" spans="1:18" x14ac:dyDescent="0.25">
      <c r="A116" s="28">
        <f>IF(AND(OR(MOD(YEAR(Tableau_calcul[[#This Row],[Date]])-1,400)=0,AND(MOD(YEAR(Tableau_calcul[[#This Row],[Date]])-1,4)=0,MOD(YEAR(Tableau_calcul[[#This Row],[Date]])-1,100)&lt;&gt;0)),MONTH(A115)=2,DAY(A115)=28,COUNTIF($A$2:A115,DATE(YEAR(A115),2,28))&lt;2),DATE(YEAR(Tableau_calcul[[#This Row],[Date]])-1,2,29),IF(AND(DAY(A115)=28,MONTH(A115)=2,COUNTIF($A$2:A115,DATE(YEAR(A115)-1,2,28))+COUNTIF($A$2:A115,DATE(YEAR(A115),2,28))&lt;2),DATE(YEAR(Tableau_calcul[[#This Row],[Date]])-1,2,28),DATE(YEAR(Tableau_calcul[[#This Row],[Date]])-1,MONTH(Tableau_calcul[[#This Row],[Date]]),DAY(Tableau_calcul[[#This Row],[Date]]))))</f>
        <v>693709</v>
      </c>
      <c r="B116" s="1" t="str">
        <f>IF(Tableau_absentéisme_décomposé[[#This Row],[Date]]=A115,"",IFERROR(INDEX(Tableau_absentéisme[],IF(AND(Tableau_absentéisme_décomposé[[#This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C116" s="3"/>
      <c r="D116" s="1" t="e">
        <f ca="1">IF(Tableau_calcul[[#This Row],[Traitement]]="","",IF(Tableau_calcul[[#This Row],[Traitement]]&lt;&gt;IF(K114=K115,OFFSET(Tableau_calcul[[#This Row],[Traitement]],2,0),OFFSET(Tableau_calcul[[#This Row],[Traitement]],-1,0)),"début","continue"))</f>
        <v>#NUM!</v>
      </c>
      <c r="E116" s="1" t="e">
        <f ca="1">IF(Tableau_calcul[[#This Row],[Traitement]]="","",IF(Tableau_calcul[[#This Row],[Traitement]]&lt;&gt;IF(Tableau_calcul[[#This Row],[Date]]=K117,OFFSET(Tableau_calcul[[#This Row],[Traitement]],2,0),OFFSET(Tableau_calcul[[#This Row],[Traitement]],1,0)),"fin","continue"))</f>
        <v>#NUM!</v>
      </c>
      <c r="F116" s="1">
        <f ca="1">COUNTIF($D$2:D116,"début")</f>
        <v>0</v>
      </c>
      <c r="G116" s="1" t="e">
        <f>IF(Tableau_calcul[[#This Row],[Traitement]]="","",CONCATENATE(Tableau_calcul[[#This Row],[agrégat.période.début]],Tableau_calcul[[#This Row],[agrégat.num]]))</f>
        <v>#NUM!</v>
      </c>
      <c r="H116" s="1" t="e">
        <f>IF(Tableau_calcul[[#This Row],[Traitement]]="","",CONCATENATE(IF(Tableau_calcul[[#This Row],[agrégat.période.fin]]="fin","fin","continue"),Tableau_calcul[[#This Row],[agrégat.num]]))</f>
        <v>#NUM!</v>
      </c>
      <c r="I116" s="5" t="e">
        <f ca="1">IF(Tableau_calcul[[#This Row],[agrégat.période.début]]="début",Tableau_calcul[[#This Row],[Date]],"")</f>
        <v>#NUM!</v>
      </c>
      <c r="J116" s="5" t="e">
        <f>IF(Tableau_calcul[[#This Row],[Traitement]]="","",IF(Tableau_calcul[[#This Row],[agrégat.num.période.fin]]=H115,"",VLOOKUP(CONCATENATE("fin",Tableau_calcul[[#This Row],[agrégat.num]]),Tableau_calcul[[agrégat.num.période.fin]:[Date]],4,FALSE)))</f>
        <v>#NUM!</v>
      </c>
      <c r="K116" s="5">
        <f>IF(AND(OR(MOD(YEAR(K115),400)=0,AND(MOD(YEAR(K115),4)=0,MOD(YEAR(K115),100)&lt;&gt;0)),MONTH(K115)=2,DAY(K115)=28),K115+1,
IF(AND(MONTH(K115)=2,DAY(K115)=28,COUNTIF($K$2:K115,DATE(YEAR(K115)-1,2,28))+COUNTIF($K$2:K115,DATE(YEAR(K115),2,28))&lt;2),DATE(YEAR(K115),2,28),IF(ROW()=2,Date_survenance,K115+1)))</f>
        <v>113</v>
      </c>
      <c r="L11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6" s="24" t="e">
        <f>IF(Tableau_calcul[[#This Row],[Date]]=K115,"",IF(AND(K116=DATE(YEAR(A116)+1,MONTH(A116),DAY(A116)),Tableau_absentéisme_décomposé[[#This Row],[Traitement]]="Plein traitement"),"anniv PT",IF(COUNTIF($P$2:P115,"Plein traitement")+COUNTIF(B116:$B$367,"Plein traitement")&lt;droits_PT,droits_PT-COUNTIF($P$2:P115,"Plein traitement")-COUNTIF(B116:$B$367,"Plein traitement"),0)))</f>
        <v>#NUM!</v>
      </c>
      <c r="N116" s="1" t="e">
        <f>droits_DT</f>
        <v>#NUM!</v>
      </c>
      <c r="O116" s="1" t="e">
        <f>IF(Tableau_calcul[[#This Row],[Date]]=K115,"",IF(AND(K116=DATE(YEAR(A116)+1,MONTH(A116),DAY(A116)),Tableau_absentéisme_décomposé[[#This Row],[Traitement]]="Demi traitement"),"anniv DT",IF(COUNTIF($P$2:P115,"Demi traitement")+IF(AND($A$60=$A$61,$B$60=$B$61,$B$60="Demi traitement"),COUNTIF(B116:$B$367,"Demi traitement")-1,COUNTIF(B116:$B$367,"Demi traitement"))&lt;droits_DT,droits_DT-COUNTIF($P$2:P115,"Demi traitement")-IF(AND($A$60=$A$61,$B$60=$B$61,$B$60="Demi traitement"),COUNTIF(B116:$B$367,"Demi traitement")-1,COUNTIF(B116:$B$367,"Demi traitement")),0)))</f>
        <v>#NUM!</v>
      </c>
      <c r="P116" s="1" t="e">
        <f>IF(M116="","",IF(OR(M116="anniv PT",M116&gt;0),"Plein traitement",IF(OR(LEFT(Statut_agent,1)="A",LEFT(Statut_agent,1)="B",LEFT(Statut_agent,1)="C"),"Demi Traitement",IF(OR(O116="anniv DT",O116&gt;0),"Demi traitement","Sans traitement"))))</f>
        <v>#NUM!</v>
      </c>
    </row>
    <row r="117" spans="1:18" x14ac:dyDescent="0.25">
      <c r="A117" s="28">
        <f>IF(AND(OR(MOD(YEAR(Tableau_calcul[[#This Row],[Date]])-1,400)=0,AND(MOD(YEAR(Tableau_calcul[[#This Row],[Date]])-1,4)=0,MOD(YEAR(Tableau_calcul[[#This Row],[Date]])-1,100)&lt;&gt;0)),MONTH(A116)=2,DAY(A116)=28,COUNTIF($A$2:A116,DATE(YEAR(A116),2,28))&lt;2),DATE(YEAR(Tableau_calcul[[#This Row],[Date]])-1,2,29),IF(AND(DAY(A116)=28,MONTH(A116)=2,COUNTIF($A$2:A116,DATE(YEAR(A116)-1,2,28))+COUNTIF($A$2:A116,DATE(YEAR(A116),2,28))&lt;2),DATE(YEAR(Tableau_calcul[[#This Row],[Date]])-1,2,28),DATE(YEAR(Tableau_calcul[[#This Row],[Date]])-1,MONTH(Tableau_calcul[[#This Row],[Date]]),DAY(Tableau_calcul[[#This Row],[Date]]))))</f>
        <v>693710</v>
      </c>
      <c r="B117" s="1" t="str">
        <f>IF(Tableau_absentéisme_décomposé[[#This Row],[Date]]=A116,"",IFERROR(INDEX(Tableau_absentéisme[],IF(AND(Tableau_absentéisme_décomposé[[#This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17" s="1" t="e">
        <f ca="1">IF(Tableau_calcul[[#This Row],[Traitement]]="","",IF(Tableau_calcul[[#This Row],[Traitement]]&lt;&gt;IF(K115=K116,OFFSET(Tableau_calcul[[#This Row],[Traitement]],2,0),OFFSET(Tableau_calcul[[#This Row],[Traitement]],-1,0)),"début","continue"))</f>
        <v>#NUM!</v>
      </c>
      <c r="E117" s="1" t="e">
        <f ca="1">IF(Tableau_calcul[[#This Row],[Traitement]]="","",IF(Tableau_calcul[[#This Row],[Traitement]]&lt;&gt;IF(Tableau_calcul[[#This Row],[Date]]=K118,OFFSET(Tableau_calcul[[#This Row],[Traitement]],2,0),OFFSET(Tableau_calcul[[#This Row],[Traitement]],1,0)),"fin","continue"))</f>
        <v>#NUM!</v>
      </c>
      <c r="F117" s="1">
        <f ca="1">COUNTIF($D$2:D117,"début")</f>
        <v>0</v>
      </c>
      <c r="G117" s="1" t="e">
        <f>IF(Tableau_calcul[[#This Row],[Traitement]]="","",CONCATENATE(Tableau_calcul[[#This Row],[agrégat.période.début]],Tableau_calcul[[#This Row],[agrégat.num]]))</f>
        <v>#NUM!</v>
      </c>
      <c r="H117" s="1" t="e">
        <f>IF(Tableau_calcul[[#This Row],[Traitement]]="","",CONCATENATE(IF(Tableau_calcul[[#This Row],[agrégat.période.fin]]="fin","fin","continue"),Tableau_calcul[[#This Row],[agrégat.num]]))</f>
        <v>#NUM!</v>
      </c>
      <c r="I117" s="5" t="e">
        <f ca="1">IF(Tableau_calcul[[#This Row],[agrégat.période.début]]="début",Tableau_calcul[[#This Row],[Date]],"")</f>
        <v>#NUM!</v>
      </c>
      <c r="J117" s="5" t="e">
        <f>IF(Tableau_calcul[[#This Row],[Traitement]]="","",IF(Tableau_calcul[[#This Row],[agrégat.num.période.fin]]=H116,"",VLOOKUP(CONCATENATE("fin",Tableau_calcul[[#This Row],[agrégat.num]]),Tableau_calcul[[agrégat.num.période.fin]:[Date]],4,FALSE)))</f>
        <v>#NUM!</v>
      </c>
      <c r="K117" s="5">
        <f>IF(AND(OR(MOD(YEAR(K116),400)=0,AND(MOD(YEAR(K116),4)=0,MOD(YEAR(K116),100)&lt;&gt;0)),MONTH(K116)=2,DAY(K116)=28),K116+1,
IF(AND(MONTH(K116)=2,DAY(K116)=28,COUNTIF($K$2:K116,DATE(YEAR(K116)-1,2,28))+COUNTIF($K$2:K116,DATE(YEAR(K116),2,28))&lt;2),DATE(YEAR(K116),2,28),IF(ROW()=2,Date_survenance,K116+1)))</f>
        <v>114</v>
      </c>
      <c r="L11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7" s="24" t="e">
        <f>IF(Tableau_calcul[[#This Row],[Date]]=K116,"",IF(AND(K117=DATE(YEAR(A117)+1,MONTH(A117),DAY(A117)),Tableau_absentéisme_décomposé[[#This Row],[Traitement]]="Plein traitement"),"anniv PT",IF(COUNTIF($P$2:P116,"Plein traitement")+COUNTIF(B117:$B$367,"Plein traitement")&lt;droits_PT,droits_PT-COUNTIF($P$2:P116,"Plein traitement")-COUNTIF(B117:$B$367,"Plein traitement"),0)))</f>
        <v>#NUM!</v>
      </c>
      <c r="N117" s="1" t="e">
        <f>droits_DT</f>
        <v>#NUM!</v>
      </c>
      <c r="O117" s="1" t="e">
        <f>IF(Tableau_calcul[[#This Row],[Date]]=K116,"",IF(AND(K117=DATE(YEAR(A117)+1,MONTH(A117),DAY(A117)),Tableau_absentéisme_décomposé[[#This Row],[Traitement]]="Demi traitement"),"anniv DT",IF(COUNTIF($P$2:P116,"Demi traitement")+IF(AND($A$60=$A$61,$B$60=$B$61,$B$60="Demi traitement"),COUNTIF(B117:$B$367,"Demi traitement")-1,COUNTIF(B117:$B$367,"Demi traitement"))&lt;droits_DT,droits_DT-COUNTIF($P$2:P116,"Demi traitement")-IF(AND($A$60=$A$61,$B$60=$B$61,$B$60="Demi traitement"),COUNTIF(B117:$B$367,"Demi traitement")-1,COUNTIF(B117:$B$367,"Demi traitement")),0)))</f>
        <v>#NUM!</v>
      </c>
      <c r="P117" s="1" t="e">
        <f>IF(M117="","",IF(OR(M117="anniv PT",M117&gt;0),"Plein traitement",IF(OR(LEFT(Statut_agent,1)="A",LEFT(Statut_agent,1)="B",LEFT(Statut_agent,1)="C"),"Demi Traitement",IF(OR(O117="anniv DT",O117&gt;0),"Demi traitement","Sans traitement"))))</f>
        <v>#NUM!</v>
      </c>
    </row>
    <row r="118" spans="1:18" x14ac:dyDescent="0.25">
      <c r="A118" s="28">
        <f>IF(AND(OR(MOD(YEAR(Tableau_calcul[[#This Row],[Date]])-1,400)=0,AND(MOD(YEAR(Tableau_calcul[[#This Row],[Date]])-1,4)=0,MOD(YEAR(Tableau_calcul[[#This Row],[Date]])-1,100)&lt;&gt;0)),MONTH(A117)=2,DAY(A117)=28,COUNTIF($A$2:A117,DATE(YEAR(A117),2,28))&lt;2),DATE(YEAR(Tableau_calcul[[#This Row],[Date]])-1,2,29),IF(AND(DAY(A117)=28,MONTH(A117)=2,COUNTIF($A$2:A117,DATE(YEAR(A117)-1,2,28))+COUNTIF($A$2:A117,DATE(YEAR(A117),2,28))&lt;2),DATE(YEAR(Tableau_calcul[[#This Row],[Date]])-1,2,28),DATE(YEAR(Tableau_calcul[[#This Row],[Date]])-1,MONTH(Tableau_calcul[[#This Row],[Date]]),DAY(Tableau_calcul[[#This Row],[Date]]))))</f>
        <v>693711</v>
      </c>
      <c r="B118" s="1" t="str">
        <f>IF(Tableau_absentéisme_décomposé[[#This Row],[Date]]=A117,"",IFERROR(INDEX(Tableau_absentéisme[],IF(AND(Tableau_absentéisme_décomposé[[#This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18" s="1" t="e">
        <f ca="1">IF(Tableau_calcul[[#This Row],[Traitement]]="","",IF(Tableau_calcul[[#This Row],[Traitement]]&lt;&gt;IF(K116=K117,OFFSET(Tableau_calcul[[#This Row],[Traitement]],2,0),OFFSET(Tableau_calcul[[#This Row],[Traitement]],-1,0)),"début","continue"))</f>
        <v>#NUM!</v>
      </c>
      <c r="E118" s="1" t="e">
        <f ca="1">IF(Tableau_calcul[[#This Row],[Traitement]]="","",IF(Tableau_calcul[[#This Row],[Traitement]]&lt;&gt;IF(Tableau_calcul[[#This Row],[Date]]=K119,OFFSET(Tableau_calcul[[#This Row],[Traitement]],2,0),OFFSET(Tableau_calcul[[#This Row],[Traitement]],1,0)),"fin","continue"))</f>
        <v>#NUM!</v>
      </c>
      <c r="F118" s="1">
        <f ca="1">COUNTIF($D$2:D118,"début")</f>
        <v>0</v>
      </c>
      <c r="G118" s="1" t="e">
        <f>IF(Tableau_calcul[[#This Row],[Traitement]]="","",CONCATENATE(Tableau_calcul[[#This Row],[agrégat.période.début]],Tableau_calcul[[#This Row],[agrégat.num]]))</f>
        <v>#NUM!</v>
      </c>
      <c r="H118" s="1" t="e">
        <f>IF(Tableau_calcul[[#This Row],[Traitement]]="","",CONCATENATE(IF(Tableau_calcul[[#This Row],[agrégat.période.fin]]="fin","fin","continue"),Tableau_calcul[[#This Row],[agrégat.num]]))</f>
        <v>#NUM!</v>
      </c>
      <c r="I118" s="5" t="e">
        <f ca="1">IF(Tableau_calcul[[#This Row],[agrégat.période.début]]="début",Tableau_calcul[[#This Row],[Date]],"")</f>
        <v>#NUM!</v>
      </c>
      <c r="J118" s="5" t="e">
        <f>IF(Tableau_calcul[[#This Row],[Traitement]]="","",IF(Tableau_calcul[[#This Row],[agrégat.num.période.fin]]=H117,"",VLOOKUP(CONCATENATE("fin",Tableau_calcul[[#This Row],[agrégat.num]]),Tableau_calcul[[agrégat.num.période.fin]:[Date]],4,FALSE)))</f>
        <v>#NUM!</v>
      </c>
      <c r="K118" s="5">
        <f>IF(AND(OR(MOD(YEAR(K117),400)=0,AND(MOD(YEAR(K117),4)=0,MOD(YEAR(K117),100)&lt;&gt;0)),MONTH(K117)=2,DAY(K117)=28),K117+1,
IF(AND(MONTH(K117)=2,DAY(K117)=28,COUNTIF($K$2:K117,DATE(YEAR(K117)-1,2,28))+COUNTIF($K$2:K117,DATE(YEAR(K117),2,28))&lt;2),DATE(YEAR(K117),2,28),IF(ROW()=2,Date_survenance,K117+1)))</f>
        <v>115</v>
      </c>
      <c r="L11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8" s="24" t="e">
        <f>IF(Tableau_calcul[[#This Row],[Date]]=K117,"",IF(AND(K118=DATE(YEAR(A118)+1,MONTH(A118),DAY(A118)),Tableau_absentéisme_décomposé[[#This Row],[Traitement]]="Plein traitement"),"anniv PT",IF(COUNTIF($P$2:P117,"Plein traitement")+COUNTIF(B118:$B$367,"Plein traitement")&lt;droits_PT,droits_PT-COUNTIF($P$2:P117,"Plein traitement")-COUNTIF(B118:$B$367,"Plein traitement"),0)))</f>
        <v>#NUM!</v>
      </c>
      <c r="N118" s="1" t="e">
        <f>droits_DT</f>
        <v>#NUM!</v>
      </c>
      <c r="O118" s="1" t="e">
        <f>IF(Tableau_calcul[[#This Row],[Date]]=K117,"",IF(AND(K118=DATE(YEAR(A118)+1,MONTH(A118),DAY(A118)),Tableau_absentéisme_décomposé[[#This Row],[Traitement]]="Demi traitement"),"anniv DT",IF(COUNTIF($P$2:P117,"Demi traitement")+IF(AND($A$60=$A$61,$B$60=$B$61,$B$60="Demi traitement"),COUNTIF(B118:$B$367,"Demi traitement")-1,COUNTIF(B118:$B$367,"Demi traitement"))&lt;droits_DT,droits_DT-COUNTIF($P$2:P117,"Demi traitement")-IF(AND($A$60=$A$61,$B$60=$B$61,$B$60="Demi traitement"),COUNTIF(B118:$B$367,"Demi traitement")-1,COUNTIF(B118:$B$367,"Demi traitement")),0)))</f>
        <v>#NUM!</v>
      </c>
      <c r="P118" s="1" t="e">
        <f>IF(M118="","",IF(OR(M118="anniv PT",M118&gt;0),"Plein traitement",IF(OR(LEFT(Statut_agent,1)="A",LEFT(Statut_agent,1)="B",LEFT(Statut_agent,1)="C"),"Demi Traitement",IF(OR(O118="anniv DT",O118&gt;0),"Demi traitement","Sans traitement"))))</f>
        <v>#NUM!</v>
      </c>
    </row>
    <row r="119" spans="1:18" x14ac:dyDescent="0.25">
      <c r="A119" s="28">
        <f>IF(AND(OR(MOD(YEAR(Tableau_calcul[[#This Row],[Date]])-1,400)=0,AND(MOD(YEAR(Tableau_calcul[[#This Row],[Date]])-1,4)=0,MOD(YEAR(Tableau_calcul[[#This Row],[Date]])-1,100)&lt;&gt;0)),MONTH(A118)=2,DAY(A118)=28,COUNTIF($A$2:A118,DATE(YEAR(A118),2,28))&lt;2),DATE(YEAR(Tableau_calcul[[#This Row],[Date]])-1,2,29),IF(AND(DAY(A118)=28,MONTH(A118)=2,COUNTIF($A$2:A118,DATE(YEAR(A118)-1,2,28))+COUNTIF($A$2:A118,DATE(YEAR(A118),2,28))&lt;2),DATE(YEAR(Tableau_calcul[[#This Row],[Date]])-1,2,28),DATE(YEAR(Tableau_calcul[[#This Row],[Date]])-1,MONTH(Tableau_calcul[[#This Row],[Date]]),DAY(Tableau_calcul[[#This Row],[Date]]))))</f>
        <v>693712</v>
      </c>
      <c r="B119" s="1" t="str">
        <f>IF(Tableau_absentéisme_décomposé[[#This Row],[Date]]=A118,"",IFERROR(INDEX(Tableau_absentéisme[],IF(AND(Tableau_absentéisme_décomposé[[#This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19" s="1" t="e">
        <f ca="1">IF(Tableau_calcul[[#This Row],[Traitement]]="","",IF(Tableau_calcul[[#This Row],[Traitement]]&lt;&gt;IF(K117=K118,OFFSET(Tableau_calcul[[#This Row],[Traitement]],2,0),OFFSET(Tableau_calcul[[#This Row],[Traitement]],-1,0)),"début","continue"))</f>
        <v>#NUM!</v>
      </c>
      <c r="E119" s="1" t="e">
        <f ca="1">IF(Tableau_calcul[[#This Row],[Traitement]]="","",IF(Tableau_calcul[[#This Row],[Traitement]]&lt;&gt;IF(Tableau_calcul[[#This Row],[Date]]=K120,OFFSET(Tableau_calcul[[#This Row],[Traitement]],2,0),OFFSET(Tableau_calcul[[#This Row],[Traitement]],1,0)),"fin","continue"))</f>
        <v>#NUM!</v>
      </c>
      <c r="F119" s="1">
        <f ca="1">COUNTIF($D$2:D119,"début")</f>
        <v>0</v>
      </c>
      <c r="G119" s="1" t="e">
        <f>IF(Tableau_calcul[[#This Row],[Traitement]]="","",CONCATENATE(Tableau_calcul[[#This Row],[agrégat.période.début]],Tableau_calcul[[#This Row],[agrégat.num]]))</f>
        <v>#NUM!</v>
      </c>
      <c r="H119" s="1" t="e">
        <f>IF(Tableau_calcul[[#This Row],[Traitement]]="","",CONCATENATE(IF(Tableau_calcul[[#This Row],[agrégat.période.fin]]="fin","fin","continue"),Tableau_calcul[[#This Row],[agrégat.num]]))</f>
        <v>#NUM!</v>
      </c>
      <c r="I119" s="5" t="e">
        <f ca="1">IF(Tableau_calcul[[#This Row],[agrégat.période.début]]="début",Tableau_calcul[[#This Row],[Date]],"")</f>
        <v>#NUM!</v>
      </c>
      <c r="J119" s="5" t="e">
        <f>IF(Tableau_calcul[[#This Row],[Traitement]]="","",IF(Tableau_calcul[[#This Row],[agrégat.num.période.fin]]=H118,"",VLOOKUP(CONCATENATE("fin",Tableau_calcul[[#This Row],[agrégat.num]]),Tableau_calcul[[agrégat.num.période.fin]:[Date]],4,FALSE)))</f>
        <v>#NUM!</v>
      </c>
      <c r="K119" s="5">
        <f>IF(AND(OR(MOD(YEAR(K118),400)=0,AND(MOD(YEAR(K118),4)=0,MOD(YEAR(K118),100)&lt;&gt;0)),MONTH(K118)=2,DAY(K118)=28),K118+1,
IF(AND(MONTH(K118)=2,DAY(K118)=28,COUNTIF($K$2:K118,DATE(YEAR(K118)-1,2,28))+COUNTIF($K$2:K118,DATE(YEAR(K118),2,28))&lt;2),DATE(YEAR(K118),2,28),IF(ROW()=2,Date_survenance,K118+1)))</f>
        <v>116</v>
      </c>
      <c r="L11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19" s="24" t="e">
        <f>IF(Tableau_calcul[[#This Row],[Date]]=K118,"",IF(AND(K119=DATE(YEAR(A119)+1,MONTH(A119),DAY(A119)),Tableau_absentéisme_décomposé[[#This Row],[Traitement]]="Plein traitement"),"anniv PT",IF(COUNTIF($P$2:P118,"Plein traitement")+COUNTIF(B119:$B$367,"Plein traitement")&lt;droits_PT,droits_PT-COUNTIF($P$2:P118,"Plein traitement")-COUNTIF(B119:$B$367,"Plein traitement"),0)))</f>
        <v>#NUM!</v>
      </c>
      <c r="N119" s="1" t="e">
        <f>droits_DT</f>
        <v>#NUM!</v>
      </c>
      <c r="O119" s="1" t="e">
        <f>IF(Tableau_calcul[[#This Row],[Date]]=K118,"",IF(AND(K119=DATE(YEAR(A119)+1,MONTH(A119),DAY(A119)),Tableau_absentéisme_décomposé[[#This Row],[Traitement]]="Demi traitement"),"anniv DT",IF(COUNTIF($P$2:P118,"Demi traitement")+IF(AND($A$60=$A$61,$B$60=$B$61,$B$60="Demi traitement"),COUNTIF(B119:$B$367,"Demi traitement")-1,COUNTIF(B119:$B$367,"Demi traitement"))&lt;droits_DT,droits_DT-COUNTIF($P$2:P118,"Demi traitement")-IF(AND($A$60=$A$61,$B$60=$B$61,$B$60="Demi traitement"),COUNTIF(B119:$B$367,"Demi traitement")-1,COUNTIF(B119:$B$367,"Demi traitement")),0)))</f>
        <v>#NUM!</v>
      </c>
      <c r="P119" s="1" t="e">
        <f>IF(M119="","",IF(OR(M119="anniv PT",M119&gt;0),"Plein traitement",IF(OR(LEFT(Statut_agent,1)="A",LEFT(Statut_agent,1)="B",LEFT(Statut_agent,1)="C"),"Demi Traitement",IF(OR(O119="anniv DT",O119&gt;0),"Demi traitement","Sans traitement"))))</f>
        <v>#NUM!</v>
      </c>
    </row>
    <row r="120" spans="1:18" x14ac:dyDescent="0.25">
      <c r="A120" s="28">
        <f>IF(AND(OR(MOD(YEAR(Tableau_calcul[[#This Row],[Date]])-1,400)=0,AND(MOD(YEAR(Tableau_calcul[[#This Row],[Date]])-1,4)=0,MOD(YEAR(Tableau_calcul[[#This Row],[Date]])-1,100)&lt;&gt;0)),MONTH(A119)=2,DAY(A119)=28,COUNTIF($A$2:A119,DATE(YEAR(A119),2,28))&lt;2),DATE(YEAR(Tableau_calcul[[#This Row],[Date]])-1,2,29),IF(AND(DAY(A119)=28,MONTH(A119)=2,COUNTIF($A$2:A119,DATE(YEAR(A119)-1,2,28))+COUNTIF($A$2:A119,DATE(YEAR(A119),2,28))&lt;2),DATE(YEAR(Tableau_calcul[[#This Row],[Date]])-1,2,28),DATE(YEAR(Tableau_calcul[[#This Row],[Date]])-1,MONTH(Tableau_calcul[[#This Row],[Date]]),DAY(Tableau_calcul[[#This Row],[Date]]))))</f>
        <v>693713</v>
      </c>
      <c r="B120" s="1" t="str">
        <f>IF(Tableau_absentéisme_décomposé[[#This Row],[Date]]=A119,"",IFERROR(INDEX(Tableau_absentéisme[],IF(AND(Tableau_absentéisme_décomposé[[#This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0" s="1" t="e">
        <f ca="1">IF(Tableau_calcul[[#This Row],[Traitement]]="","",IF(Tableau_calcul[[#This Row],[Traitement]]&lt;&gt;IF(K118=K119,OFFSET(Tableau_calcul[[#This Row],[Traitement]],2,0),OFFSET(Tableau_calcul[[#This Row],[Traitement]],-1,0)),"début","continue"))</f>
        <v>#NUM!</v>
      </c>
      <c r="E120" s="1" t="e">
        <f ca="1">IF(Tableau_calcul[[#This Row],[Traitement]]="","",IF(Tableau_calcul[[#This Row],[Traitement]]&lt;&gt;IF(Tableau_calcul[[#This Row],[Date]]=K121,OFFSET(Tableau_calcul[[#This Row],[Traitement]],2,0),OFFSET(Tableau_calcul[[#This Row],[Traitement]],1,0)),"fin","continue"))</f>
        <v>#NUM!</v>
      </c>
      <c r="F120" s="1">
        <f ca="1">COUNTIF($D$2:D120,"début")</f>
        <v>0</v>
      </c>
      <c r="G120" s="1" t="e">
        <f>IF(Tableau_calcul[[#This Row],[Traitement]]="","",CONCATENATE(Tableau_calcul[[#This Row],[agrégat.période.début]],Tableau_calcul[[#This Row],[agrégat.num]]))</f>
        <v>#NUM!</v>
      </c>
      <c r="H120" s="1" t="e">
        <f>IF(Tableau_calcul[[#This Row],[Traitement]]="","",CONCATENATE(IF(Tableau_calcul[[#This Row],[agrégat.période.fin]]="fin","fin","continue"),Tableau_calcul[[#This Row],[agrégat.num]]))</f>
        <v>#NUM!</v>
      </c>
      <c r="I120" s="5" t="e">
        <f ca="1">IF(Tableau_calcul[[#This Row],[agrégat.période.début]]="début",Tableau_calcul[[#This Row],[Date]],"")</f>
        <v>#NUM!</v>
      </c>
      <c r="J120" s="5" t="e">
        <f>IF(Tableau_calcul[[#This Row],[Traitement]]="","",IF(Tableau_calcul[[#This Row],[agrégat.num.période.fin]]=H119,"",VLOOKUP(CONCATENATE("fin",Tableau_calcul[[#This Row],[agrégat.num]]),Tableau_calcul[[agrégat.num.période.fin]:[Date]],4,FALSE)))</f>
        <v>#NUM!</v>
      </c>
      <c r="K120" s="5">
        <f>IF(AND(OR(MOD(YEAR(K119),400)=0,AND(MOD(YEAR(K119),4)=0,MOD(YEAR(K119),100)&lt;&gt;0)),MONTH(K119)=2,DAY(K119)=28),K119+1,
IF(AND(MONTH(K119)=2,DAY(K119)=28,COUNTIF($K$2:K119,DATE(YEAR(K119)-1,2,28))+COUNTIF($K$2:K119,DATE(YEAR(K119),2,28))&lt;2),DATE(YEAR(K119),2,28),IF(ROW()=2,Date_survenance,K119+1)))</f>
        <v>117</v>
      </c>
      <c r="L12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0" s="24" t="e">
        <f>IF(Tableau_calcul[[#This Row],[Date]]=K119,"",IF(AND(K120=DATE(YEAR(A120)+1,MONTH(A120),DAY(A120)),Tableau_absentéisme_décomposé[[#This Row],[Traitement]]="Plein traitement"),"anniv PT",IF(COUNTIF($P$2:P119,"Plein traitement")+COUNTIF(B120:$B$367,"Plein traitement")&lt;droits_PT,droits_PT-COUNTIF($P$2:P119,"Plein traitement")-COUNTIF(B120:$B$367,"Plein traitement"),0)))</f>
        <v>#NUM!</v>
      </c>
      <c r="N120" s="1" t="e">
        <f>droits_DT</f>
        <v>#NUM!</v>
      </c>
      <c r="O120" s="1" t="e">
        <f>IF(Tableau_calcul[[#This Row],[Date]]=K119,"",IF(AND(K120=DATE(YEAR(A120)+1,MONTH(A120),DAY(A120)),Tableau_absentéisme_décomposé[[#This Row],[Traitement]]="Demi traitement"),"anniv DT",IF(COUNTIF($P$2:P119,"Demi traitement")+IF(AND($A$60=$A$61,$B$60=$B$61,$B$60="Demi traitement"),COUNTIF(B120:$B$367,"Demi traitement")-1,COUNTIF(B120:$B$367,"Demi traitement"))&lt;droits_DT,droits_DT-COUNTIF($P$2:P119,"Demi traitement")-IF(AND($A$60=$A$61,$B$60=$B$61,$B$60="Demi traitement"),COUNTIF(B120:$B$367,"Demi traitement")-1,COUNTIF(B120:$B$367,"Demi traitement")),0)))</f>
        <v>#NUM!</v>
      </c>
      <c r="P120" s="1" t="e">
        <f>IF(M120="","",IF(OR(M120="anniv PT",M120&gt;0),"Plein traitement",IF(OR(LEFT(Statut_agent,1)="A",LEFT(Statut_agent,1)="B",LEFT(Statut_agent,1)="C"),"Demi Traitement",IF(OR(O120="anniv DT",O120&gt;0),"Demi traitement","Sans traitement"))))</f>
        <v>#NUM!</v>
      </c>
    </row>
    <row r="121" spans="1:18" x14ac:dyDescent="0.25">
      <c r="A121" s="28">
        <f>IF(AND(OR(MOD(YEAR(Tableau_calcul[[#This Row],[Date]])-1,400)=0,AND(MOD(YEAR(Tableau_calcul[[#This Row],[Date]])-1,4)=0,MOD(YEAR(Tableau_calcul[[#This Row],[Date]])-1,100)&lt;&gt;0)),MONTH(A120)=2,DAY(A120)=28,COUNTIF($A$2:A120,DATE(YEAR(A120),2,28))&lt;2),DATE(YEAR(Tableau_calcul[[#This Row],[Date]])-1,2,29),IF(AND(DAY(A120)=28,MONTH(A120)=2,COUNTIF($A$2:A120,DATE(YEAR(A120)-1,2,28))+COUNTIF($A$2:A120,DATE(YEAR(A120),2,28))&lt;2),DATE(YEAR(Tableau_calcul[[#This Row],[Date]])-1,2,28),DATE(YEAR(Tableau_calcul[[#This Row],[Date]])-1,MONTH(Tableau_calcul[[#This Row],[Date]]),DAY(Tableau_calcul[[#This Row],[Date]]))))</f>
        <v>693714</v>
      </c>
      <c r="B121" s="1" t="str">
        <f>IF(Tableau_absentéisme_décomposé[[#This Row],[Date]]=A120,"",IFERROR(INDEX(Tableau_absentéisme[],IF(AND(Tableau_absentéisme_décomposé[[#This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1" s="1" t="e">
        <f ca="1">IF(Tableau_calcul[[#This Row],[Traitement]]="","",IF(Tableau_calcul[[#This Row],[Traitement]]&lt;&gt;IF(K119=K120,OFFSET(Tableau_calcul[[#This Row],[Traitement]],2,0),OFFSET(Tableau_calcul[[#This Row],[Traitement]],-1,0)),"début","continue"))</f>
        <v>#NUM!</v>
      </c>
      <c r="E121" s="1" t="e">
        <f ca="1">IF(Tableau_calcul[[#This Row],[Traitement]]="","",IF(Tableau_calcul[[#This Row],[Traitement]]&lt;&gt;IF(Tableau_calcul[[#This Row],[Date]]=K122,OFFSET(Tableau_calcul[[#This Row],[Traitement]],2,0),OFFSET(Tableau_calcul[[#This Row],[Traitement]],1,0)),"fin","continue"))</f>
        <v>#NUM!</v>
      </c>
      <c r="F121" s="1">
        <f ca="1">COUNTIF($D$2:D121,"début")</f>
        <v>0</v>
      </c>
      <c r="G121" s="1" t="e">
        <f>IF(Tableau_calcul[[#This Row],[Traitement]]="","",CONCATENATE(Tableau_calcul[[#This Row],[agrégat.période.début]],Tableau_calcul[[#This Row],[agrégat.num]]))</f>
        <v>#NUM!</v>
      </c>
      <c r="H121" s="1" t="e">
        <f>IF(Tableau_calcul[[#This Row],[Traitement]]="","",CONCATENATE(IF(Tableau_calcul[[#This Row],[agrégat.période.fin]]="fin","fin","continue"),Tableau_calcul[[#This Row],[agrégat.num]]))</f>
        <v>#NUM!</v>
      </c>
      <c r="I121" s="5" t="e">
        <f ca="1">IF(Tableau_calcul[[#This Row],[agrégat.période.début]]="début",Tableau_calcul[[#This Row],[Date]],"")</f>
        <v>#NUM!</v>
      </c>
      <c r="J121" s="5" t="e">
        <f>IF(Tableau_calcul[[#This Row],[Traitement]]="","",IF(Tableau_calcul[[#This Row],[agrégat.num.période.fin]]=H120,"",VLOOKUP(CONCATENATE("fin",Tableau_calcul[[#This Row],[agrégat.num]]),Tableau_calcul[[agrégat.num.période.fin]:[Date]],4,FALSE)))</f>
        <v>#NUM!</v>
      </c>
      <c r="K121" s="5">
        <f>IF(AND(OR(MOD(YEAR(K120),400)=0,AND(MOD(YEAR(K120),4)=0,MOD(YEAR(K120),100)&lt;&gt;0)),MONTH(K120)=2,DAY(K120)=28),K120+1,
IF(AND(MONTH(K120)=2,DAY(K120)=28,COUNTIF($K$2:K120,DATE(YEAR(K120)-1,2,28))+COUNTIF($K$2:K120,DATE(YEAR(K120),2,28))&lt;2),DATE(YEAR(K120),2,28),IF(ROW()=2,Date_survenance,K120+1)))</f>
        <v>118</v>
      </c>
      <c r="L12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1" s="24" t="e">
        <f>IF(Tableau_calcul[[#This Row],[Date]]=K120,"",IF(AND(K121=DATE(YEAR(A121)+1,MONTH(A121),DAY(A121)),Tableau_absentéisme_décomposé[[#This Row],[Traitement]]="Plein traitement"),"anniv PT",IF(COUNTIF($P$2:P120,"Plein traitement")+COUNTIF(B121:$B$367,"Plein traitement")&lt;droits_PT,droits_PT-COUNTIF($P$2:P120,"Plein traitement")-COUNTIF(B121:$B$367,"Plein traitement"),0)))</f>
        <v>#NUM!</v>
      </c>
      <c r="N121" s="1" t="e">
        <f>droits_DT</f>
        <v>#NUM!</v>
      </c>
      <c r="O121" s="1" t="e">
        <f>IF(Tableau_calcul[[#This Row],[Date]]=K120,"",IF(AND(K121=DATE(YEAR(A121)+1,MONTH(A121),DAY(A121)),Tableau_absentéisme_décomposé[[#This Row],[Traitement]]="Demi traitement"),"anniv DT",IF(COUNTIF($P$2:P120,"Demi traitement")+IF(AND($A$60=$A$61,$B$60=$B$61,$B$60="Demi traitement"),COUNTIF(B121:$B$367,"Demi traitement")-1,COUNTIF(B121:$B$367,"Demi traitement"))&lt;droits_DT,droits_DT-COUNTIF($P$2:P120,"Demi traitement")-IF(AND($A$60=$A$61,$B$60=$B$61,$B$60="Demi traitement"),COUNTIF(B121:$B$367,"Demi traitement")-1,COUNTIF(B121:$B$367,"Demi traitement")),0)))</f>
        <v>#NUM!</v>
      </c>
      <c r="P121" s="1" t="e">
        <f>IF(M121="","",IF(OR(M121="anniv PT",M121&gt;0),"Plein traitement",IF(OR(LEFT(Statut_agent,1)="A",LEFT(Statut_agent,1)="B",LEFT(Statut_agent,1)="C"),"Demi Traitement",IF(OR(O121="anniv DT",O121&gt;0),"Demi traitement","Sans traitement"))))</f>
        <v>#NUM!</v>
      </c>
    </row>
    <row r="122" spans="1:18" x14ac:dyDescent="0.25">
      <c r="A122" s="28">
        <f>IF(AND(OR(MOD(YEAR(Tableau_calcul[[#This Row],[Date]])-1,400)=0,AND(MOD(YEAR(Tableau_calcul[[#This Row],[Date]])-1,4)=0,MOD(YEAR(Tableau_calcul[[#This Row],[Date]])-1,100)&lt;&gt;0)),MONTH(A121)=2,DAY(A121)=28,COUNTIF($A$2:A121,DATE(YEAR(A121),2,28))&lt;2),DATE(YEAR(Tableau_calcul[[#This Row],[Date]])-1,2,29),IF(AND(DAY(A121)=28,MONTH(A121)=2,COUNTIF($A$2:A121,DATE(YEAR(A121)-1,2,28))+COUNTIF($A$2:A121,DATE(YEAR(A121),2,28))&lt;2),DATE(YEAR(Tableau_calcul[[#This Row],[Date]])-1,2,28),DATE(YEAR(Tableau_calcul[[#This Row],[Date]])-1,MONTH(Tableau_calcul[[#This Row],[Date]]),DAY(Tableau_calcul[[#This Row],[Date]]))))</f>
        <v>693715</v>
      </c>
      <c r="B122" s="1" t="str">
        <f>IF(Tableau_absentéisme_décomposé[[#This Row],[Date]]=A121,"",IFERROR(INDEX(Tableau_absentéisme[],IF(AND(Tableau_absentéisme_décomposé[[#This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2" s="1" t="e">
        <f ca="1">IF(Tableau_calcul[[#This Row],[Traitement]]="","",IF(Tableau_calcul[[#This Row],[Traitement]]&lt;&gt;IF(K120=K121,OFFSET(Tableau_calcul[[#This Row],[Traitement]],2,0),OFFSET(Tableau_calcul[[#This Row],[Traitement]],-1,0)),"début","continue"))</f>
        <v>#NUM!</v>
      </c>
      <c r="E122" s="1" t="e">
        <f ca="1">IF(Tableau_calcul[[#This Row],[Traitement]]="","",IF(Tableau_calcul[[#This Row],[Traitement]]&lt;&gt;IF(Tableau_calcul[[#This Row],[Date]]=K123,OFFSET(Tableau_calcul[[#This Row],[Traitement]],2,0),OFFSET(Tableau_calcul[[#This Row],[Traitement]],1,0)),"fin","continue"))</f>
        <v>#NUM!</v>
      </c>
      <c r="F122" s="1">
        <f ca="1">COUNTIF($D$2:D122,"début")</f>
        <v>0</v>
      </c>
      <c r="G122" s="1" t="e">
        <f>IF(Tableau_calcul[[#This Row],[Traitement]]="","",CONCATENATE(Tableau_calcul[[#This Row],[agrégat.période.début]],Tableau_calcul[[#This Row],[agrégat.num]]))</f>
        <v>#NUM!</v>
      </c>
      <c r="H122" s="1" t="e">
        <f>IF(Tableau_calcul[[#This Row],[Traitement]]="","",CONCATENATE(IF(Tableau_calcul[[#This Row],[agrégat.période.fin]]="fin","fin","continue"),Tableau_calcul[[#This Row],[agrégat.num]]))</f>
        <v>#NUM!</v>
      </c>
      <c r="I122" s="5" t="e">
        <f ca="1">IF(Tableau_calcul[[#This Row],[agrégat.période.début]]="début",Tableau_calcul[[#This Row],[Date]],"")</f>
        <v>#NUM!</v>
      </c>
      <c r="J122" s="5" t="e">
        <f>IF(Tableau_calcul[[#This Row],[Traitement]]="","",IF(Tableau_calcul[[#This Row],[agrégat.num.période.fin]]=H121,"",VLOOKUP(CONCATENATE("fin",Tableau_calcul[[#This Row],[agrégat.num]]),Tableau_calcul[[agrégat.num.période.fin]:[Date]],4,FALSE)))</f>
        <v>#NUM!</v>
      </c>
      <c r="K122" s="5">
        <f>IF(AND(OR(MOD(YEAR(K121),400)=0,AND(MOD(YEAR(K121),4)=0,MOD(YEAR(K121),100)&lt;&gt;0)),MONTH(K121)=2,DAY(K121)=28),K121+1,
IF(AND(MONTH(K121)=2,DAY(K121)=28,COUNTIF($K$2:K121,DATE(YEAR(K121)-1,2,28))+COUNTIF($K$2:K121,DATE(YEAR(K121),2,28))&lt;2),DATE(YEAR(K121),2,28),IF(ROW()=2,Date_survenance,K121+1)))</f>
        <v>119</v>
      </c>
      <c r="L12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2" s="24" t="e">
        <f>IF(Tableau_calcul[[#This Row],[Date]]=K121,"",IF(AND(K122=DATE(YEAR(A122)+1,MONTH(A122),DAY(A122)),Tableau_absentéisme_décomposé[[#This Row],[Traitement]]="Plein traitement"),"anniv PT",IF(COUNTIF($P$2:P121,"Plein traitement")+COUNTIF(B122:$B$367,"Plein traitement")&lt;droits_PT,droits_PT-COUNTIF($P$2:P121,"Plein traitement")-COUNTIF(B122:$B$367,"Plein traitement"),0)))</f>
        <v>#NUM!</v>
      </c>
      <c r="N122" s="1" t="e">
        <f>droits_DT</f>
        <v>#NUM!</v>
      </c>
      <c r="O122" s="1" t="e">
        <f>IF(Tableau_calcul[[#This Row],[Date]]=K121,"",IF(AND(K122=DATE(YEAR(A122)+1,MONTH(A122),DAY(A122)),Tableau_absentéisme_décomposé[[#This Row],[Traitement]]="Demi traitement"),"anniv DT",IF(COUNTIF($P$2:P121,"Demi traitement")+IF(AND($A$60=$A$61,$B$60=$B$61,$B$60="Demi traitement"),COUNTIF(B122:$B$367,"Demi traitement")-1,COUNTIF(B122:$B$367,"Demi traitement"))&lt;droits_DT,droits_DT-COUNTIF($P$2:P121,"Demi traitement")-IF(AND($A$60=$A$61,$B$60=$B$61,$B$60="Demi traitement"),COUNTIF(B122:$B$367,"Demi traitement")-1,COUNTIF(B122:$B$367,"Demi traitement")),0)))</f>
        <v>#NUM!</v>
      </c>
      <c r="P122" s="1" t="e">
        <f>IF(M122="","",IF(OR(M122="anniv PT",M122&gt;0),"Plein traitement",IF(OR(LEFT(Statut_agent,1)="A",LEFT(Statut_agent,1)="B",LEFT(Statut_agent,1)="C"),"Demi Traitement",IF(OR(O122="anniv DT",O122&gt;0),"Demi traitement","Sans traitement"))))</f>
        <v>#NUM!</v>
      </c>
    </row>
    <row r="123" spans="1:18" x14ac:dyDescent="0.25">
      <c r="A123" s="28">
        <f>IF(AND(OR(MOD(YEAR(Tableau_calcul[[#This Row],[Date]])-1,400)=0,AND(MOD(YEAR(Tableau_calcul[[#This Row],[Date]])-1,4)=0,MOD(YEAR(Tableau_calcul[[#This Row],[Date]])-1,100)&lt;&gt;0)),MONTH(A122)=2,DAY(A122)=28,COUNTIF($A$2:A122,DATE(YEAR(A122),2,28))&lt;2),DATE(YEAR(Tableau_calcul[[#This Row],[Date]])-1,2,29),IF(AND(DAY(A122)=28,MONTH(A122)=2,COUNTIF($A$2:A122,DATE(YEAR(A122)-1,2,28))+COUNTIF($A$2:A122,DATE(YEAR(A122),2,28))&lt;2),DATE(YEAR(Tableau_calcul[[#This Row],[Date]])-1,2,28),DATE(YEAR(Tableau_calcul[[#This Row],[Date]])-1,MONTH(Tableau_calcul[[#This Row],[Date]]),DAY(Tableau_calcul[[#This Row],[Date]]))))</f>
        <v>693716</v>
      </c>
      <c r="B123" s="1" t="str">
        <f>IF(Tableau_absentéisme_décomposé[[#This Row],[Date]]=A122,"",IFERROR(INDEX(Tableau_absentéisme[],IF(AND(Tableau_absentéisme_décomposé[[#This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3" s="1" t="e">
        <f ca="1">IF(Tableau_calcul[[#This Row],[Traitement]]="","",IF(Tableau_calcul[[#This Row],[Traitement]]&lt;&gt;IF(K121=K122,OFFSET(Tableau_calcul[[#This Row],[Traitement]],2,0),OFFSET(Tableau_calcul[[#This Row],[Traitement]],-1,0)),"début","continue"))</f>
        <v>#NUM!</v>
      </c>
      <c r="E123" s="1" t="e">
        <f ca="1">IF(Tableau_calcul[[#This Row],[Traitement]]="","",IF(Tableau_calcul[[#This Row],[Traitement]]&lt;&gt;IF(Tableau_calcul[[#This Row],[Date]]=K124,OFFSET(Tableau_calcul[[#This Row],[Traitement]],2,0),OFFSET(Tableau_calcul[[#This Row],[Traitement]],1,0)),"fin","continue"))</f>
        <v>#NUM!</v>
      </c>
      <c r="F123" s="1">
        <f ca="1">COUNTIF($D$2:D123,"début")</f>
        <v>0</v>
      </c>
      <c r="G123" s="1" t="e">
        <f>IF(Tableau_calcul[[#This Row],[Traitement]]="","",CONCATENATE(Tableau_calcul[[#This Row],[agrégat.période.début]],Tableau_calcul[[#This Row],[agrégat.num]]))</f>
        <v>#NUM!</v>
      </c>
      <c r="H123" s="1" t="e">
        <f>IF(Tableau_calcul[[#This Row],[Traitement]]="","",CONCATENATE(IF(Tableau_calcul[[#This Row],[agrégat.période.fin]]="fin","fin","continue"),Tableau_calcul[[#This Row],[agrégat.num]]))</f>
        <v>#NUM!</v>
      </c>
      <c r="I123" s="5" t="e">
        <f ca="1">IF(Tableau_calcul[[#This Row],[agrégat.période.début]]="début",Tableau_calcul[[#This Row],[Date]],"")</f>
        <v>#NUM!</v>
      </c>
      <c r="J123" s="5" t="e">
        <f>IF(Tableau_calcul[[#This Row],[Traitement]]="","",IF(Tableau_calcul[[#This Row],[agrégat.num.période.fin]]=H122,"",VLOOKUP(CONCATENATE("fin",Tableau_calcul[[#This Row],[agrégat.num]]),Tableau_calcul[[agrégat.num.période.fin]:[Date]],4,FALSE)))</f>
        <v>#NUM!</v>
      </c>
      <c r="K123" s="5">
        <f>IF(AND(OR(MOD(YEAR(K122),400)=0,AND(MOD(YEAR(K122),4)=0,MOD(YEAR(K122),100)&lt;&gt;0)),MONTH(K122)=2,DAY(K122)=28),K122+1,
IF(AND(MONTH(K122)=2,DAY(K122)=28,COUNTIF($K$2:K122,DATE(YEAR(K122)-1,2,28))+COUNTIF($K$2:K122,DATE(YEAR(K122),2,28))&lt;2),DATE(YEAR(K122),2,28),IF(ROW()=2,Date_survenance,K122+1)))</f>
        <v>120</v>
      </c>
      <c r="L12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3" s="24" t="e">
        <f>IF(Tableau_calcul[[#This Row],[Date]]=K122,"",IF(AND(K123=DATE(YEAR(A123)+1,MONTH(A123),DAY(A123)),Tableau_absentéisme_décomposé[[#This Row],[Traitement]]="Plein traitement"),"anniv PT",IF(COUNTIF($P$2:P122,"Plein traitement")+COUNTIF(B123:$B$367,"Plein traitement")&lt;droits_PT,droits_PT-COUNTIF($P$2:P122,"Plein traitement")-COUNTIF(B123:$B$367,"Plein traitement"),0)))</f>
        <v>#NUM!</v>
      </c>
      <c r="N123" s="1" t="e">
        <f>droits_DT</f>
        <v>#NUM!</v>
      </c>
      <c r="O123" s="1" t="e">
        <f>IF(Tableau_calcul[[#This Row],[Date]]=K122,"",IF(AND(K123=DATE(YEAR(A123)+1,MONTH(A123),DAY(A123)),Tableau_absentéisme_décomposé[[#This Row],[Traitement]]="Demi traitement"),"anniv DT",IF(COUNTIF($P$2:P122,"Demi traitement")+IF(AND($A$60=$A$61,$B$60=$B$61,$B$60="Demi traitement"),COUNTIF(B123:$B$367,"Demi traitement")-1,COUNTIF(B123:$B$367,"Demi traitement"))&lt;droits_DT,droits_DT-COUNTIF($P$2:P122,"Demi traitement")-IF(AND($A$60=$A$61,$B$60=$B$61,$B$60="Demi traitement"),COUNTIF(B123:$B$367,"Demi traitement")-1,COUNTIF(B123:$B$367,"Demi traitement")),0)))</f>
        <v>#NUM!</v>
      </c>
      <c r="P123" s="1" t="e">
        <f>IF(M123="","",IF(OR(M123="anniv PT",M123&gt;0),"Plein traitement",IF(OR(LEFT(Statut_agent,1)="A",LEFT(Statut_agent,1)="B",LEFT(Statut_agent,1)="C"),"Demi Traitement",IF(OR(O123="anniv DT",O123&gt;0),"Demi traitement","Sans traitement"))))</f>
        <v>#NUM!</v>
      </c>
    </row>
    <row r="124" spans="1:18" x14ac:dyDescent="0.25">
      <c r="A124" s="28">
        <f>IF(AND(OR(MOD(YEAR(Tableau_calcul[[#This Row],[Date]])-1,400)=0,AND(MOD(YEAR(Tableau_calcul[[#This Row],[Date]])-1,4)=0,MOD(YEAR(Tableau_calcul[[#This Row],[Date]])-1,100)&lt;&gt;0)),MONTH(A123)=2,DAY(A123)=28,COUNTIF($A$2:A123,DATE(YEAR(A123),2,28))&lt;2),DATE(YEAR(Tableau_calcul[[#This Row],[Date]])-1,2,29),IF(AND(DAY(A123)=28,MONTH(A123)=2,COUNTIF($A$2:A123,DATE(YEAR(A123)-1,2,28))+COUNTIF($A$2:A123,DATE(YEAR(A123),2,28))&lt;2),DATE(YEAR(Tableau_calcul[[#This Row],[Date]])-1,2,28),DATE(YEAR(Tableau_calcul[[#This Row],[Date]])-1,MONTH(Tableau_calcul[[#This Row],[Date]]),DAY(Tableau_calcul[[#This Row],[Date]]))))</f>
        <v>693717</v>
      </c>
      <c r="B124" s="1" t="str">
        <f>IF(Tableau_absentéisme_décomposé[[#This Row],[Date]]=A123,"",IFERROR(INDEX(Tableau_absentéisme[],IF(AND(Tableau_absentéisme_décomposé[[#This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4" s="1" t="e">
        <f ca="1">IF(Tableau_calcul[[#This Row],[Traitement]]="","",IF(Tableau_calcul[[#This Row],[Traitement]]&lt;&gt;IF(K122=K123,OFFSET(Tableau_calcul[[#This Row],[Traitement]],2,0),OFFSET(Tableau_calcul[[#This Row],[Traitement]],-1,0)),"début","continue"))</f>
        <v>#NUM!</v>
      </c>
      <c r="E124" s="1" t="e">
        <f ca="1">IF(Tableau_calcul[[#This Row],[Traitement]]="","",IF(Tableau_calcul[[#This Row],[Traitement]]&lt;&gt;IF(Tableau_calcul[[#This Row],[Date]]=K125,OFFSET(Tableau_calcul[[#This Row],[Traitement]],2,0),OFFSET(Tableau_calcul[[#This Row],[Traitement]],1,0)),"fin","continue"))</f>
        <v>#NUM!</v>
      </c>
      <c r="F124" s="1">
        <f ca="1">COUNTIF($D$2:D124,"début")</f>
        <v>0</v>
      </c>
      <c r="G124" s="1" t="e">
        <f>IF(Tableau_calcul[[#This Row],[Traitement]]="","",CONCATENATE(Tableau_calcul[[#This Row],[agrégat.période.début]],Tableau_calcul[[#This Row],[agrégat.num]]))</f>
        <v>#NUM!</v>
      </c>
      <c r="H124" s="1" t="e">
        <f>IF(Tableau_calcul[[#This Row],[Traitement]]="","",CONCATENATE(IF(Tableau_calcul[[#This Row],[agrégat.période.fin]]="fin","fin","continue"),Tableau_calcul[[#This Row],[agrégat.num]]))</f>
        <v>#NUM!</v>
      </c>
      <c r="I124" s="5" t="e">
        <f ca="1">IF(Tableau_calcul[[#This Row],[agrégat.période.début]]="début",Tableau_calcul[[#This Row],[Date]],"")</f>
        <v>#NUM!</v>
      </c>
      <c r="J124" s="5" t="e">
        <f>IF(Tableau_calcul[[#This Row],[Traitement]]="","",IF(Tableau_calcul[[#This Row],[agrégat.num.période.fin]]=H123,"",VLOOKUP(CONCATENATE("fin",Tableau_calcul[[#This Row],[agrégat.num]]),Tableau_calcul[[agrégat.num.période.fin]:[Date]],4,FALSE)))</f>
        <v>#NUM!</v>
      </c>
      <c r="K124" s="5">
        <f>IF(AND(OR(MOD(YEAR(K123),400)=0,AND(MOD(YEAR(K123),4)=0,MOD(YEAR(K123),100)&lt;&gt;0)),MONTH(K123)=2,DAY(K123)=28),K123+1,
IF(AND(MONTH(K123)=2,DAY(K123)=28,COUNTIF($K$2:K123,DATE(YEAR(K123)-1,2,28))+COUNTIF($K$2:K123,DATE(YEAR(K123),2,28))&lt;2),DATE(YEAR(K123),2,28),IF(ROW()=2,Date_survenance,K123+1)))</f>
        <v>121</v>
      </c>
      <c r="L12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4" s="24" t="e">
        <f>IF(Tableau_calcul[[#This Row],[Date]]=K123,"",IF(AND(K124=DATE(YEAR(A124)+1,MONTH(A124),DAY(A124)),Tableau_absentéisme_décomposé[[#This Row],[Traitement]]="Plein traitement"),"anniv PT",IF(COUNTIF($P$2:P123,"Plein traitement")+COUNTIF(B124:$B$367,"Plein traitement")&lt;droits_PT,droits_PT-COUNTIF($P$2:P123,"Plein traitement")-COUNTIF(B124:$B$367,"Plein traitement"),0)))</f>
        <v>#NUM!</v>
      </c>
      <c r="N124" s="1" t="e">
        <f>droits_DT</f>
        <v>#NUM!</v>
      </c>
      <c r="O124" s="1" t="e">
        <f>IF(Tableau_calcul[[#This Row],[Date]]=K123,"",IF(AND(K124=DATE(YEAR(A124)+1,MONTH(A124),DAY(A124)),Tableau_absentéisme_décomposé[[#This Row],[Traitement]]="Demi traitement"),"anniv DT",IF(COUNTIF($P$2:P123,"Demi traitement")+IF(AND($A$60=$A$61,$B$60=$B$61,$B$60="Demi traitement"),COUNTIF(B124:$B$367,"Demi traitement")-1,COUNTIF(B124:$B$367,"Demi traitement"))&lt;droits_DT,droits_DT-COUNTIF($P$2:P123,"Demi traitement")-IF(AND($A$60=$A$61,$B$60=$B$61,$B$60="Demi traitement"),COUNTIF(B124:$B$367,"Demi traitement")-1,COUNTIF(B124:$B$367,"Demi traitement")),0)))</f>
        <v>#NUM!</v>
      </c>
      <c r="P124" s="1" t="e">
        <f>IF(M124="","",IF(OR(M124="anniv PT",M124&gt;0),"Plein traitement",IF(OR(LEFT(Statut_agent,1)="A",LEFT(Statut_agent,1)="B",LEFT(Statut_agent,1)="C"),"Demi Traitement",IF(OR(O124="anniv DT",O124&gt;0),"Demi traitement","Sans traitement"))))</f>
        <v>#NUM!</v>
      </c>
    </row>
    <row r="125" spans="1:18" x14ac:dyDescent="0.25">
      <c r="A125" s="28">
        <f>IF(AND(OR(MOD(YEAR(Tableau_calcul[[#This Row],[Date]])-1,400)=0,AND(MOD(YEAR(Tableau_calcul[[#This Row],[Date]])-1,4)=0,MOD(YEAR(Tableau_calcul[[#This Row],[Date]])-1,100)&lt;&gt;0)),MONTH(A124)=2,DAY(A124)=28,COUNTIF($A$2:A124,DATE(YEAR(A124),2,28))&lt;2),DATE(YEAR(Tableau_calcul[[#This Row],[Date]])-1,2,29),IF(AND(DAY(A124)=28,MONTH(A124)=2,COUNTIF($A$2:A124,DATE(YEAR(A124)-1,2,28))+COUNTIF($A$2:A124,DATE(YEAR(A124),2,28))&lt;2),DATE(YEAR(Tableau_calcul[[#This Row],[Date]])-1,2,28),DATE(YEAR(Tableau_calcul[[#This Row],[Date]])-1,MONTH(Tableau_calcul[[#This Row],[Date]]),DAY(Tableau_calcul[[#This Row],[Date]]))))</f>
        <v>693718</v>
      </c>
      <c r="B125" s="1" t="str">
        <f>IF(Tableau_absentéisme_décomposé[[#This Row],[Date]]=A124,"",IFERROR(INDEX(Tableau_absentéisme[],IF(AND(Tableau_absentéisme_décomposé[[#This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5" s="1" t="e">
        <f ca="1">IF(Tableau_calcul[[#This Row],[Traitement]]="","",IF(Tableau_calcul[[#This Row],[Traitement]]&lt;&gt;IF(K123=K124,OFFSET(Tableau_calcul[[#This Row],[Traitement]],2,0),OFFSET(Tableau_calcul[[#This Row],[Traitement]],-1,0)),"début","continue"))</f>
        <v>#NUM!</v>
      </c>
      <c r="E125" s="1" t="e">
        <f ca="1">IF(Tableau_calcul[[#This Row],[Traitement]]="","",IF(Tableau_calcul[[#This Row],[Traitement]]&lt;&gt;IF(Tableau_calcul[[#This Row],[Date]]=K126,OFFSET(Tableau_calcul[[#This Row],[Traitement]],2,0),OFFSET(Tableau_calcul[[#This Row],[Traitement]],1,0)),"fin","continue"))</f>
        <v>#NUM!</v>
      </c>
      <c r="F125" s="1">
        <f ca="1">COUNTIF($D$2:D125,"début")</f>
        <v>0</v>
      </c>
      <c r="G125" s="1" t="e">
        <f>IF(Tableau_calcul[[#This Row],[Traitement]]="","",CONCATENATE(Tableau_calcul[[#This Row],[agrégat.période.début]],Tableau_calcul[[#This Row],[agrégat.num]]))</f>
        <v>#NUM!</v>
      </c>
      <c r="H125" s="1" t="e">
        <f>IF(Tableau_calcul[[#This Row],[Traitement]]="","",CONCATENATE(IF(Tableau_calcul[[#This Row],[agrégat.période.fin]]="fin","fin","continue"),Tableau_calcul[[#This Row],[agrégat.num]]))</f>
        <v>#NUM!</v>
      </c>
      <c r="I125" s="5" t="e">
        <f ca="1">IF(Tableau_calcul[[#This Row],[agrégat.période.début]]="début",Tableau_calcul[[#This Row],[Date]],"")</f>
        <v>#NUM!</v>
      </c>
      <c r="J125" s="5" t="e">
        <f>IF(Tableau_calcul[[#This Row],[Traitement]]="","",IF(Tableau_calcul[[#This Row],[agrégat.num.période.fin]]=H124,"",VLOOKUP(CONCATENATE("fin",Tableau_calcul[[#This Row],[agrégat.num]]),Tableau_calcul[[agrégat.num.période.fin]:[Date]],4,FALSE)))</f>
        <v>#NUM!</v>
      </c>
      <c r="K125" s="5">
        <f>IF(AND(OR(MOD(YEAR(K124),400)=0,AND(MOD(YEAR(K124),4)=0,MOD(YEAR(K124),100)&lt;&gt;0)),MONTH(K124)=2,DAY(K124)=28),K124+1,
IF(AND(MONTH(K124)=2,DAY(K124)=28,COUNTIF($K$2:K124,DATE(YEAR(K124)-1,2,28))+COUNTIF($K$2:K124,DATE(YEAR(K124),2,28))&lt;2),DATE(YEAR(K124),2,28),IF(ROW()=2,Date_survenance,K124+1)))</f>
        <v>122</v>
      </c>
      <c r="L12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5" s="24" t="e">
        <f>IF(Tableau_calcul[[#This Row],[Date]]=K124,"",IF(AND(K125=DATE(YEAR(A125)+1,MONTH(A125),DAY(A125)),Tableau_absentéisme_décomposé[[#This Row],[Traitement]]="Plein traitement"),"anniv PT",IF(COUNTIF($P$2:P124,"Plein traitement")+COUNTIF(B125:$B$367,"Plein traitement")&lt;droits_PT,droits_PT-COUNTIF($P$2:P124,"Plein traitement")-COUNTIF(B125:$B$367,"Plein traitement"),0)))</f>
        <v>#NUM!</v>
      </c>
      <c r="N125" s="1" t="e">
        <f>droits_DT</f>
        <v>#NUM!</v>
      </c>
      <c r="O125" s="1" t="e">
        <f>IF(Tableau_calcul[[#This Row],[Date]]=K124,"",IF(AND(K125=DATE(YEAR(A125)+1,MONTH(A125),DAY(A125)),Tableau_absentéisme_décomposé[[#This Row],[Traitement]]="Demi traitement"),"anniv DT",IF(COUNTIF($P$2:P124,"Demi traitement")+IF(AND($A$60=$A$61,$B$60=$B$61,$B$60="Demi traitement"),COUNTIF(B125:$B$367,"Demi traitement")-1,COUNTIF(B125:$B$367,"Demi traitement"))&lt;droits_DT,droits_DT-COUNTIF($P$2:P124,"Demi traitement")-IF(AND($A$60=$A$61,$B$60=$B$61,$B$60="Demi traitement"),COUNTIF(B125:$B$367,"Demi traitement")-1,COUNTIF(B125:$B$367,"Demi traitement")),0)))</f>
        <v>#NUM!</v>
      </c>
      <c r="P125" s="1" t="e">
        <f>IF(M125="","",IF(OR(M125="anniv PT",M125&gt;0),"Plein traitement",IF(OR(LEFT(Statut_agent,1)="A",LEFT(Statut_agent,1)="B",LEFT(Statut_agent,1)="C"),"Demi Traitement",IF(OR(O125="anniv DT",O125&gt;0),"Demi traitement","Sans traitement"))))</f>
        <v>#NUM!</v>
      </c>
    </row>
    <row r="126" spans="1:18" x14ac:dyDescent="0.25">
      <c r="A126" s="28">
        <f>IF(AND(OR(MOD(YEAR(Tableau_calcul[[#This Row],[Date]])-1,400)=0,AND(MOD(YEAR(Tableau_calcul[[#This Row],[Date]])-1,4)=0,MOD(YEAR(Tableau_calcul[[#This Row],[Date]])-1,100)&lt;&gt;0)),MONTH(A125)=2,DAY(A125)=28,COUNTIF($A$2:A125,DATE(YEAR(A125),2,28))&lt;2),DATE(YEAR(Tableau_calcul[[#This Row],[Date]])-1,2,29),IF(AND(DAY(A125)=28,MONTH(A125)=2,COUNTIF($A$2:A125,DATE(YEAR(A125)-1,2,28))+COUNTIF($A$2:A125,DATE(YEAR(A125),2,28))&lt;2),DATE(YEAR(Tableau_calcul[[#This Row],[Date]])-1,2,28),DATE(YEAR(Tableau_calcul[[#This Row],[Date]])-1,MONTH(Tableau_calcul[[#This Row],[Date]]),DAY(Tableau_calcul[[#This Row],[Date]]))))</f>
        <v>693719</v>
      </c>
      <c r="B126" s="1" t="str">
        <f>IF(Tableau_absentéisme_décomposé[[#This Row],[Date]]=A125,"",IFERROR(INDEX(Tableau_absentéisme[],IF(AND(Tableau_absentéisme_décomposé[[#This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6" s="1" t="e">
        <f ca="1">IF(Tableau_calcul[[#This Row],[Traitement]]="","",IF(Tableau_calcul[[#This Row],[Traitement]]&lt;&gt;IF(K124=K125,OFFSET(Tableau_calcul[[#This Row],[Traitement]],2,0),OFFSET(Tableau_calcul[[#This Row],[Traitement]],-1,0)),"début","continue"))</f>
        <v>#NUM!</v>
      </c>
      <c r="E126" s="1" t="e">
        <f ca="1">IF(Tableau_calcul[[#This Row],[Traitement]]="","",IF(Tableau_calcul[[#This Row],[Traitement]]&lt;&gt;IF(Tableau_calcul[[#This Row],[Date]]=K127,OFFSET(Tableau_calcul[[#This Row],[Traitement]],2,0),OFFSET(Tableau_calcul[[#This Row],[Traitement]],1,0)),"fin","continue"))</f>
        <v>#NUM!</v>
      </c>
      <c r="F126" s="1">
        <f ca="1">COUNTIF($D$2:D126,"début")</f>
        <v>0</v>
      </c>
      <c r="G126" s="1" t="e">
        <f>IF(Tableau_calcul[[#This Row],[Traitement]]="","",CONCATENATE(Tableau_calcul[[#This Row],[agrégat.période.début]],Tableau_calcul[[#This Row],[agrégat.num]]))</f>
        <v>#NUM!</v>
      </c>
      <c r="H126" s="1" t="e">
        <f>IF(Tableau_calcul[[#This Row],[Traitement]]="","",CONCATENATE(IF(Tableau_calcul[[#This Row],[agrégat.période.fin]]="fin","fin","continue"),Tableau_calcul[[#This Row],[agrégat.num]]))</f>
        <v>#NUM!</v>
      </c>
      <c r="I126" s="5" t="e">
        <f ca="1">IF(Tableau_calcul[[#This Row],[agrégat.période.début]]="début",Tableau_calcul[[#This Row],[Date]],"")</f>
        <v>#NUM!</v>
      </c>
      <c r="J126" s="5" t="e">
        <f>IF(Tableau_calcul[[#This Row],[Traitement]]="","",IF(Tableau_calcul[[#This Row],[agrégat.num.période.fin]]=H125,"",VLOOKUP(CONCATENATE("fin",Tableau_calcul[[#This Row],[agrégat.num]]),Tableau_calcul[[agrégat.num.période.fin]:[Date]],4,FALSE)))</f>
        <v>#NUM!</v>
      </c>
      <c r="K126" s="5">
        <f>IF(AND(OR(MOD(YEAR(K125),400)=0,AND(MOD(YEAR(K125),4)=0,MOD(YEAR(K125),100)&lt;&gt;0)),MONTH(K125)=2,DAY(K125)=28),K125+1,
IF(AND(MONTH(K125)=2,DAY(K125)=28,COUNTIF($K$2:K125,DATE(YEAR(K125)-1,2,28))+COUNTIF($K$2:K125,DATE(YEAR(K125),2,28))&lt;2),DATE(YEAR(K125),2,28),IF(ROW()=2,Date_survenance,K125+1)))</f>
        <v>123</v>
      </c>
      <c r="L12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6" s="24" t="e">
        <f>IF(Tableau_calcul[[#This Row],[Date]]=K125,"",IF(AND(K126=DATE(YEAR(A126)+1,MONTH(A126),DAY(A126)),Tableau_absentéisme_décomposé[[#This Row],[Traitement]]="Plein traitement"),"anniv PT",IF(COUNTIF($P$2:P125,"Plein traitement")+COUNTIF(B126:$B$367,"Plein traitement")&lt;droits_PT,droits_PT-COUNTIF($P$2:P125,"Plein traitement")-COUNTIF(B126:$B$367,"Plein traitement"),0)))</f>
        <v>#NUM!</v>
      </c>
      <c r="N126" s="1" t="e">
        <f>droits_DT</f>
        <v>#NUM!</v>
      </c>
      <c r="O126" s="1" t="e">
        <f>IF(Tableau_calcul[[#This Row],[Date]]=K125,"",IF(AND(K126=DATE(YEAR(A126)+1,MONTH(A126),DAY(A126)),Tableau_absentéisme_décomposé[[#This Row],[Traitement]]="Demi traitement"),"anniv DT",IF(COUNTIF($P$2:P125,"Demi traitement")+IF(AND($A$60=$A$61,$B$60=$B$61,$B$60="Demi traitement"),COUNTIF(B126:$B$367,"Demi traitement")-1,COUNTIF(B126:$B$367,"Demi traitement"))&lt;droits_DT,droits_DT-COUNTIF($P$2:P125,"Demi traitement")-IF(AND($A$60=$A$61,$B$60=$B$61,$B$60="Demi traitement"),COUNTIF(B126:$B$367,"Demi traitement")-1,COUNTIF(B126:$B$367,"Demi traitement")),0)))</f>
        <v>#NUM!</v>
      </c>
      <c r="P126" s="1" t="e">
        <f>IF(M126="","",IF(OR(M126="anniv PT",M126&gt;0),"Plein traitement",IF(OR(LEFT(Statut_agent,1)="A",LEFT(Statut_agent,1)="B",LEFT(Statut_agent,1)="C"),"Demi Traitement",IF(OR(O126="anniv DT",O126&gt;0),"Demi traitement","Sans traitement"))))</f>
        <v>#NUM!</v>
      </c>
    </row>
    <row r="127" spans="1:18" x14ac:dyDescent="0.25">
      <c r="A127" s="28">
        <f>IF(AND(OR(MOD(YEAR(Tableau_calcul[[#This Row],[Date]])-1,400)=0,AND(MOD(YEAR(Tableau_calcul[[#This Row],[Date]])-1,4)=0,MOD(YEAR(Tableau_calcul[[#This Row],[Date]])-1,100)&lt;&gt;0)),MONTH(A126)=2,DAY(A126)=28,COUNTIF($A$2:A126,DATE(YEAR(A126),2,28))&lt;2),DATE(YEAR(Tableau_calcul[[#This Row],[Date]])-1,2,29),IF(AND(DAY(A126)=28,MONTH(A126)=2,COUNTIF($A$2:A126,DATE(YEAR(A126)-1,2,28))+COUNTIF($A$2:A126,DATE(YEAR(A126),2,28))&lt;2),DATE(YEAR(Tableau_calcul[[#This Row],[Date]])-1,2,28),DATE(YEAR(Tableau_calcul[[#This Row],[Date]])-1,MONTH(Tableau_calcul[[#This Row],[Date]]),DAY(Tableau_calcul[[#This Row],[Date]]))))</f>
        <v>693720</v>
      </c>
      <c r="B127" s="1" t="str">
        <f>IF(Tableau_absentéisme_décomposé[[#This Row],[Date]]=A126,"",IFERROR(INDEX(Tableau_absentéisme[],IF(AND(Tableau_absentéisme_décomposé[[#This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7" s="1" t="e">
        <f ca="1">IF(Tableau_calcul[[#This Row],[Traitement]]="","",IF(Tableau_calcul[[#This Row],[Traitement]]&lt;&gt;IF(K125=K126,OFFSET(Tableau_calcul[[#This Row],[Traitement]],2,0),OFFSET(Tableau_calcul[[#This Row],[Traitement]],-1,0)),"début","continue"))</f>
        <v>#NUM!</v>
      </c>
      <c r="E127" s="1" t="e">
        <f ca="1">IF(Tableau_calcul[[#This Row],[Traitement]]="","",IF(Tableau_calcul[[#This Row],[Traitement]]&lt;&gt;IF(Tableau_calcul[[#This Row],[Date]]=K128,OFFSET(Tableau_calcul[[#This Row],[Traitement]],2,0),OFFSET(Tableau_calcul[[#This Row],[Traitement]],1,0)),"fin","continue"))</f>
        <v>#NUM!</v>
      </c>
      <c r="F127" s="1">
        <f ca="1">COUNTIF($D$2:D127,"début")</f>
        <v>0</v>
      </c>
      <c r="G127" s="1" t="e">
        <f>IF(Tableau_calcul[[#This Row],[Traitement]]="","",CONCATENATE(Tableau_calcul[[#This Row],[agrégat.période.début]],Tableau_calcul[[#This Row],[agrégat.num]]))</f>
        <v>#NUM!</v>
      </c>
      <c r="H127" s="1" t="e">
        <f>IF(Tableau_calcul[[#This Row],[Traitement]]="","",CONCATENATE(IF(Tableau_calcul[[#This Row],[agrégat.période.fin]]="fin","fin","continue"),Tableau_calcul[[#This Row],[agrégat.num]]))</f>
        <v>#NUM!</v>
      </c>
      <c r="I127" s="5" t="e">
        <f ca="1">IF(Tableau_calcul[[#This Row],[agrégat.période.début]]="début",Tableau_calcul[[#This Row],[Date]],"")</f>
        <v>#NUM!</v>
      </c>
      <c r="J127" s="5" t="e">
        <f>IF(Tableau_calcul[[#This Row],[Traitement]]="","",IF(Tableau_calcul[[#This Row],[agrégat.num.période.fin]]=H126,"",VLOOKUP(CONCATENATE("fin",Tableau_calcul[[#This Row],[agrégat.num]]),Tableau_calcul[[agrégat.num.période.fin]:[Date]],4,FALSE)))</f>
        <v>#NUM!</v>
      </c>
      <c r="K127" s="5">
        <f>IF(AND(OR(MOD(YEAR(K126),400)=0,AND(MOD(YEAR(K126),4)=0,MOD(YEAR(K126),100)&lt;&gt;0)),MONTH(K126)=2,DAY(K126)=28),K126+1,
IF(AND(MONTH(K126)=2,DAY(K126)=28,COUNTIF($K$2:K126,DATE(YEAR(K126)-1,2,28))+COUNTIF($K$2:K126,DATE(YEAR(K126),2,28))&lt;2),DATE(YEAR(K126),2,28),IF(ROW()=2,Date_survenance,K126+1)))</f>
        <v>124</v>
      </c>
      <c r="L12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7" s="24" t="e">
        <f>IF(Tableau_calcul[[#This Row],[Date]]=K126,"",IF(AND(K127=DATE(YEAR(A127)+1,MONTH(A127),DAY(A127)),Tableau_absentéisme_décomposé[[#This Row],[Traitement]]="Plein traitement"),"anniv PT",IF(COUNTIF($P$2:P126,"Plein traitement")+COUNTIF(B127:$B$367,"Plein traitement")&lt;droits_PT,droits_PT-COUNTIF($P$2:P126,"Plein traitement")-COUNTIF(B127:$B$367,"Plein traitement"),0)))</f>
        <v>#NUM!</v>
      </c>
      <c r="N127" s="1" t="e">
        <f>droits_DT</f>
        <v>#NUM!</v>
      </c>
      <c r="O127" s="1" t="e">
        <f>IF(Tableau_calcul[[#This Row],[Date]]=K126,"",IF(AND(K127=DATE(YEAR(A127)+1,MONTH(A127),DAY(A127)),Tableau_absentéisme_décomposé[[#This Row],[Traitement]]="Demi traitement"),"anniv DT",IF(COUNTIF($P$2:P126,"Demi traitement")+IF(AND($A$60=$A$61,$B$60=$B$61,$B$60="Demi traitement"),COUNTIF(B127:$B$367,"Demi traitement")-1,COUNTIF(B127:$B$367,"Demi traitement"))&lt;droits_DT,droits_DT-COUNTIF($P$2:P126,"Demi traitement")-IF(AND($A$60=$A$61,$B$60=$B$61,$B$60="Demi traitement"),COUNTIF(B127:$B$367,"Demi traitement")-1,COUNTIF(B127:$B$367,"Demi traitement")),0)))</f>
        <v>#NUM!</v>
      </c>
      <c r="P127" s="1" t="e">
        <f>IF(M127="","",IF(OR(M127="anniv PT",M127&gt;0),"Plein traitement",IF(OR(LEFT(Statut_agent,1)="A",LEFT(Statut_agent,1)="B",LEFT(Statut_agent,1)="C"),"Demi Traitement",IF(OR(O127="anniv DT",O127&gt;0),"Demi traitement","Sans traitement"))))</f>
        <v>#NUM!</v>
      </c>
    </row>
    <row r="128" spans="1:18" x14ac:dyDescent="0.25">
      <c r="A128" s="28">
        <f>IF(AND(OR(MOD(YEAR(Tableau_calcul[[#This Row],[Date]])-1,400)=0,AND(MOD(YEAR(Tableau_calcul[[#This Row],[Date]])-1,4)=0,MOD(YEAR(Tableau_calcul[[#This Row],[Date]])-1,100)&lt;&gt;0)),MONTH(A127)=2,DAY(A127)=28,COUNTIF($A$2:A127,DATE(YEAR(A127),2,28))&lt;2),DATE(YEAR(Tableau_calcul[[#This Row],[Date]])-1,2,29),IF(AND(DAY(A127)=28,MONTH(A127)=2,COUNTIF($A$2:A127,DATE(YEAR(A127)-1,2,28))+COUNTIF($A$2:A127,DATE(YEAR(A127),2,28))&lt;2),DATE(YEAR(Tableau_calcul[[#This Row],[Date]])-1,2,28),DATE(YEAR(Tableau_calcul[[#This Row],[Date]])-1,MONTH(Tableau_calcul[[#This Row],[Date]]),DAY(Tableau_calcul[[#This Row],[Date]]))))</f>
        <v>693721</v>
      </c>
      <c r="B128" s="1" t="str">
        <f>IF(Tableau_absentéisme_décomposé[[#This Row],[Date]]=A127,"",IFERROR(INDEX(Tableau_absentéisme[],IF(AND(Tableau_absentéisme_décomposé[[#This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8" s="1" t="e">
        <f ca="1">IF(Tableau_calcul[[#This Row],[Traitement]]="","",IF(Tableau_calcul[[#This Row],[Traitement]]&lt;&gt;IF(K126=K127,OFFSET(Tableau_calcul[[#This Row],[Traitement]],2,0),OFFSET(Tableau_calcul[[#This Row],[Traitement]],-1,0)),"début","continue"))</f>
        <v>#NUM!</v>
      </c>
      <c r="E128" s="1" t="e">
        <f ca="1">IF(Tableau_calcul[[#This Row],[Traitement]]="","",IF(Tableau_calcul[[#This Row],[Traitement]]&lt;&gt;IF(Tableau_calcul[[#This Row],[Date]]=K129,OFFSET(Tableau_calcul[[#This Row],[Traitement]],2,0),OFFSET(Tableau_calcul[[#This Row],[Traitement]],1,0)),"fin","continue"))</f>
        <v>#NUM!</v>
      </c>
      <c r="F128" s="1">
        <f ca="1">COUNTIF($D$2:D128,"début")</f>
        <v>0</v>
      </c>
      <c r="G128" s="1" t="e">
        <f>IF(Tableau_calcul[[#This Row],[Traitement]]="","",CONCATENATE(Tableau_calcul[[#This Row],[agrégat.période.début]],Tableau_calcul[[#This Row],[agrégat.num]]))</f>
        <v>#NUM!</v>
      </c>
      <c r="H128" s="1" t="e">
        <f>IF(Tableau_calcul[[#This Row],[Traitement]]="","",CONCATENATE(IF(Tableau_calcul[[#This Row],[agrégat.période.fin]]="fin","fin","continue"),Tableau_calcul[[#This Row],[agrégat.num]]))</f>
        <v>#NUM!</v>
      </c>
      <c r="I128" s="5" t="e">
        <f ca="1">IF(Tableau_calcul[[#This Row],[agrégat.période.début]]="début",Tableau_calcul[[#This Row],[Date]],"")</f>
        <v>#NUM!</v>
      </c>
      <c r="J128" s="5" t="e">
        <f>IF(Tableau_calcul[[#This Row],[Traitement]]="","",IF(Tableau_calcul[[#This Row],[agrégat.num.période.fin]]=H127,"",VLOOKUP(CONCATENATE("fin",Tableau_calcul[[#This Row],[agrégat.num]]),Tableau_calcul[[agrégat.num.période.fin]:[Date]],4,FALSE)))</f>
        <v>#NUM!</v>
      </c>
      <c r="K128" s="5">
        <f>IF(AND(OR(MOD(YEAR(K127),400)=0,AND(MOD(YEAR(K127),4)=0,MOD(YEAR(K127),100)&lt;&gt;0)),MONTH(K127)=2,DAY(K127)=28),K127+1,
IF(AND(MONTH(K127)=2,DAY(K127)=28,COUNTIF($K$2:K127,DATE(YEAR(K127)-1,2,28))+COUNTIF($K$2:K127,DATE(YEAR(K127),2,28))&lt;2),DATE(YEAR(K127),2,28),IF(ROW()=2,Date_survenance,K127+1)))</f>
        <v>125</v>
      </c>
      <c r="L12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8" s="24" t="e">
        <f>IF(Tableau_calcul[[#This Row],[Date]]=K127,"",IF(AND(K128=DATE(YEAR(A128)+1,MONTH(A128),DAY(A128)),Tableau_absentéisme_décomposé[[#This Row],[Traitement]]="Plein traitement"),"anniv PT",IF(COUNTIF($P$2:P127,"Plein traitement")+COUNTIF(B128:$B$367,"Plein traitement")&lt;droits_PT,droits_PT-COUNTIF($P$2:P127,"Plein traitement")-COUNTIF(B128:$B$367,"Plein traitement"),0)))</f>
        <v>#NUM!</v>
      </c>
      <c r="N128" s="1" t="e">
        <f>droits_DT</f>
        <v>#NUM!</v>
      </c>
      <c r="O128" s="1" t="e">
        <f>IF(Tableau_calcul[[#This Row],[Date]]=K127,"",IF(AND(K128=DATE(YEAR(A128)+1,MONTH(A128),DAY(A128)),Tableau_absentéisme_décomposé[[#This Row],[Traitement]]="Demi traitement"),"anniv DT",IF(COUNTIF($P$2:P127,"Demi traitement")+IF(AND($A$60=$A$61,$B$60=$B$61,$B$60="Demi traitement"),COUNTIF(B128:$B$367,"Demi traitement")-1,COUNTIF(B128:$B$367,"Demi traitement"))&lt;droits_DT,droits_DT-COUNTIF($P$2:P127,"Demi traitement")-IF(AND($A$60=$A$61,$B$60=$B$61,$B$60="Demi traitement"),COUNTIF(B128:$B$367,"Demi traitement")-1,COUNTIF(B128:$B$367,"Demi traitement")),0)))</f>
        <v>#NUM!</v>
      </c>
      <c r="P128" s="1" t="e">
        <f>IF(M128="","",IF(OR(M128="anniv PT",M128&gt;0),"Plein traitement",IF(OR(LEFT(Statut_agent,1)="A",LEFT(Statut_agent,1)="B",LEFT(Statut_agent,1)="C"),"Demi Traitement",IF(OR(O128="anniv DT",O128&gt;0),"Demi traitement","Sans traitement"))))</f>
        <v>#NUM!</v>
      </c>
    </row>
    <row r="129" spans="1:16" x14ac:dyDescent="0.25">
      <c r="A129" s="28">
        <f>IF(AND(OR(MOD(YEAR(Tableau_calcul[[#This Row],[Date]])-1,400)=0,AND(MOD(YEAR(Tableau_calcul[[#This Row],[Date]])-1,4)=0,MOD(YEAR(Tableau_calcul[[#This Row],[Date]])-1,100)&lt;&gt;0)),MONTH(A128)=2,DAY(A128)=28,COUNTIF($A$2:A128,DATE(YEAR(A128),2,28))&lt;2),DATE(YEAR(Tableau_calcul[[#This Row],[Date]])-1,2,29),IF(AND(DAY(A128)=28,MONTH(A128)=2,COUNTIF($A$2:A128,DATE(YEAR(A128)-1,2,28))+COUNTIF($A$2:A128,DATE(YEAR(A128),2,28))&lt;2),DATE(YEAR(Tableau_calcul[[#This Row],[Date]])-1,2,28),DATE(YEAR(Tableau_calcul[[#This Row],[Date]])-1,MONTH(Tableau_calcul[[#This Row],[Date]]),DAY(Tableau_calcul[[#This Row],[Date]]))))</f>
        <v>693722</v>
      </c>
      <c r="B129" s="1" t="str">
        <f>IF(Tableau_absentéisme_décomposé[[#This Row],[Date]]=A128,"",IFERROR(INDEX(Tableau_absentéisme[],IF(AND(Tableau_absentéisme_décomposé[[#This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29" s="1" t="e">
        <f ca="1">IF(Tableau_calcul[[#This Row],[Traitement]]="","",IF(Tableau_calcul[[#This Row],[Traitement]]&lt;&gt;IF(K127=K128,OFFSET(Tableau_calcul[[#This Row],[Traitement]],2,0),OFFSET(Tableau_calcul[[#This Row],[Traitement]],-1,0)),"début","continue"))</f>
        <v>#NUM!</v>
      </c>
      <c r="E129" s="1" t="e">
        <f ca="1">IF(Tableau_calcul[[#This Row],[Traitement]]="","",IF(Tableau_calcul[[#This Row],[Traitement]]&lt;&gt;IF(Tableau_calcul[[#This Row],[Date]]=K130,OFFSET(Tableau_calcul[[#This Row],[Traitement]],2,0),OFFSET(Tableau_calcul[[#This Row],[Traitement]],1,0)),"fin","continue"))</f>
        <v>#NUM!</v>
      </c>
      <c r="F129" s="1">
        <f ca="1">COUNTIF($D$2:D129,"début")</f>
        <v>0</v>
      </c>
      <c r="G129" s="1" t="e">
        <f>IF(Tableau_calcul[[#This Row],[Traitement]]="","",CONCATENATE(Tableau_calcul[[#This Row],[agrégat.période.début]],Tableau_calcul[[#This Row],[agrégat.num]]))</f>
        <v>#NUM!</v>
      </c>
      <c r="H129" s="1" t="e">
        <f>IF(Tableau_calcul[[#This Row],[Traitement]]="","",CONCATENATE(IF(Tableau_calcul[[#This Row],[agrégat.période.fin]]="fin","fin","continue"),Tableau_calcul[[#This Row],[agrégat.num]]))</f>
        <v>#NUM!</v>
      </c>
      <c r="I129" s="5" t="e">
        <f ca="1">IF(Tableau_calcul[[#This Row],[agrégat.période.début]]="début",Tableau_calcul[[#This Row],[Date]],"")</f>
        <v>#NUM!</v>
      </c>
      <c r="J129" s="5" t="e">
        <f>IF(Tableau_calcul[[#This Row],[Traitement]]="","",IF(Tableau_calcul[[#This Row],[agrégat.num.période.fin]]=H128,"",VLOOKUP(CONCATENATE("fin",Tableau_calcul[[#This Row],[agrégat.num]]),Tableau_calcul[[agrégat.num.période.fin]:[Date]],4,FALSE)))</f>
        <v>#NUM!</v>
      </c>
      <c r="K129" s="5">
        <f>IF(AND(OR(MOD(YEAR(K128),400)=0,AND(MOD(YEAR(K128),4)=0,MOD(YEAR(K128),100)&lt;&gt;0)),MONTH(K128)=2,DAY(K128)=28),K128+1,
IF(AND(MONTH(K128)=2,DAY(K128)=28,COUNTIF($K$2:K128,DATE(YEAR(K128)-1,2,28))+COUNTIF($K$2:K128,DATE(YEAR(K128),2,28))&lt;2),DATE(YEAR(K128),2,28),IF(ROW()=2,Date_survenance,K128+1)))</f>
        <v>126</v>
      </c>
      <c r="L12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29" s="24" t="e">
        <f>IF(Tableau_calcul[[#This Row],[Date]]=K128,"",IF(AND(K129=DATE(YEAR(A129)+1,MONTH(A129),DAY(A129)),Tableau_absentéisme_décomposé[[#This Row],[Traitement]]="Plein traitement"),"anniv PT",IF(COUNTIF($P$2:P128,"Plein traitement")+COUNTIF(B129:$B$367,"Plein traitement")&lt;droits_PT,droits_PT-COUNTIF($P$2:P128,"Plein traitement")-COUNTIF(B129:$B$367,"Plein traitement"),0)))</f>
        <v>#NUM!</v>
      </c>
      <c r="N129" s="1" t="e">
        <f>droits_DT</f>
        <v>#NUM!</v>
      </c>
      <c r="O129" s="1" t="e">
        <f>IF(Tableau_calcul[[#This Row],[Date]]=K128,"",IF(AND(K129=DATE(YEAR(A129)+1,MONTH(A129),DAY(A129)),Tableau_absentéisme_décomposé[[#This Row],[Traitement]]="Demi traitement"),"anniv DT",IF(COUNTIF($P$2:P128,"Demi traitement")+IF(AND($A$60=$A$61,$B$60=$B$61,$B$60="Demi traitement"),COUNTIF(B129:$B$367,"Demi traitement")-1,COUNTIF(B129:$B$367,"Demi traitement"))&lt;droits_DT,droits_DT-COUNTIF($P$2:P128,"Demi traitement")-IF(AND($A$60=$A$61,$B$60=$B$61,$B$60="Demi traitement"),COUNTIF(B129:$B$367,"Demi traitement")-1,COUNTIF(B129:$B$367,"Demi traitement")),0)))</f>
        <v>#NUM!</v>
      </c>
      <c r="P129" s="1" t="e">
        <f>IF(M129="","",IF(OR(M129="anniv PT",M129&gt;0),"Plein traitement",IF(OR(LEFT(Statut_agent,1)="A",LEFT(Statut_agent,1)="B",LEFT(Statut_agent,1)="C"),"Demi Traitement",IF(OR(O129="anniv DT",O129&gt;0),"Demi traitement","Sans traitement"))))</f>
        <v>#NUM!</v>
      </c>
    </row>
    <row r="130" spans="1:16" x14ac:dyDescent="0.25">
      <c r="A130" s="28">
        <f>IF(AND(OR(MOD(YEAR(Tableau_calcul[[#This Row],[Date]])-1,400)=0,AND(MOD(YEAR(Tableau_calcul[[#This Row],[Date]])-1,4)=0,MOD(YEAR(Tableau_calcul[[#This Row],[Date]])-1,100)&lt;&gt;0)),MONTH(A129)=2,DAY(A129)=28,COUNTIF($A$2:A129,DATE(YEAR(A129),2,28))&lt;2),DATE(YEAR(Tableau_calcul[[#This Row],[Date]])-1,2,29),IF(AND(DAY(A129)=28,MONTH(A129)=2,COUNTIF($A$2:A129,DATE(YEAR(A129)-1,2,28))+COUNTIF($A$2:A129,DATE(YEAR(A129),2,28))&lt;2),DATE(YEAR(Tableau_calcul[[#This Row],[Date]])-1,2,28),DATE(YEAR(Tableau_calcul[[#This Row],[Date]])-1,MONTH(Tableau_calcul[[#This Row],[Date]]),DAY(Tableau_calcul[[#This Row],[Date]]))))</f>
        <v>693723</v>
      </c>
      <c r="B130" s="1" t="str">
        <f>IF(Tableau_absentéisme_décomposé[[#This Row],[Date]]=A129,"",IFERROR(INDEX(Tableau_absentéisme[],IF(AND(Tableau_absentéisme_décomposé[[#This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0" s="1" t="e">
        <f ca="1">IF(Tableau_calcul[[#This Row],[Traitement]]="","",IF(Tableau_calcul[[#This Row],[Traitement]]&lt;&gt;IF(K128=K129,OFFSET(Tableau_calcul[[#This Row],[Traitement]],2,0),OFFSET(Tableau_calcul[[#This Row],[Traitement]],-1,0)),"début","continue"))</f>
        <v>#NUM!</v>
      </c>
      <c r="E130" s="1" t="e">
        <f ca="1">IF(Tableau_calcul[[#This Row],[Traitement]]="","",IF(Tableau_calcul[[#This Row],[Traitement]]&lt;&gt;IF(Tableau_calcul[[#This Row],[Date]]=K131,OFFSET(Tableau_calcul[[#This Row],[Traitement]],2,0),OFFSET(Tableau_calcul[[#This Row],[Traitement]],1,0)),"fin","continue"))</f>
        <v>#NUM!</v>
      </c>
      <c r="F130" s="1">
        <f ca="1">COUNTIF($D$2:D130,"début")</f>
        <v>0</v>
      </c>
      <c r="G130" s="1" t="e">
        <f>IF(Tableau_calcul[[#This Row],[Traitement]]="","",CONCATENATE(Tableau_calcul[[#This Row],[agrégat.période.début]],Tableau_calcul[[#This Row],[agrégat.num]]))</f>
        <v>#NUM!</v>
      </c>
      <c r="H130" s="1" t="e">
        <f>IF(Tableau_calcul[[#This Row],[Traitement]]="","",CONCATENATE(IF(Tableau_calcul[[#This Row],[agrégat.période.fin]]="fin","fin","continue"),Tableau_calcul[[#This Row],[agrégat.num]]))</f>
        <v>#NUM!</v>
      </c>
      <c r="I130" s="5" t="e">
        <f ca="1">IF(Tableau_calcul[[#This Row],[agrégat.période.début]]="début",Tableau_calcul[[#This Row],[Date]],"")</f>
        <v>#NUM!</v>
      </c>
      <c r="J130" s="5" t="e">
        <f>IF(Tableau_calcul[[#This Row],[Traitement]]="","",IF(Tableau_calcul[[#This Row],[agrégat.num.période.fin]]=H129,"",VLOOKUP(CONCATENATE("fin",Tableau_calcul[[#This Row],[agrégat.num]]),Tableau_calcul[[agrégat.num.période.fin]:[Date]],4,FALSE)))</f>
        <v>#NUM!</v>
      </c>
      <c r="K130" s="5">
        <f>IF(AND(OR(MOD(YEAR(K129),400)=0,AND(MOD(YEAR(K129),4)=0,MOD(YEAR(K129),100)&lt;&gt;0)),MONTH(K129)=2,DAY(K129)=28),K129+1,
IF(AND(MONTH(K129)=2,DAY(K129)=28,COUNTIF($K$2:K129,DATE(YEAR(K129)-1,2,28))+COUNTIF($K$2:K129,DATE(YEAR(K129),2,28))&lt;2),DATE(YEAR(K129),2,28),IF(ROW()=2,Date_survenance,K129+1)))</f>
        <v>127</v>
      </c>
      <c r="L13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0" s="24" t="e">
        <f>IF(Tableau_calcul[[#This Row],[Date]]=K129,"",IF(AND(K130=DATE(YEAR(A130)+1,MONTH(A130),DAY(A130)),Tableau_absentéisme_décomposé[[#This Row],[Traitement]]="Plein traitement"),"anniv PT",IF(COUNTIF($P$2:P129,"Plein traitement")+COUNTIF(B130:$B$367,"Plein traitement")&lt;droits_PT,droits_PT-COUNTIF($P$2:P129,"Plein traitement")-COUNTIF(B130:$B$367,"Plein traitement"),0)))</f>
        <v>#NUM!</v>
      </c>
      <c r="N130" s="1" t="e">
        <f>droits_DT</f>
        <v>#NUM!</v>
      </c>
      <c r="O130" s="1" t="e">
        <f>IF(Tableau_calcul[[#This Row],[Date]]=K129,"",IF(AND(K130=DATE(YEAR(A130)+1,MONTH(A130),DAY(A130)),Tableau_absentéisme_décomposé[[#This Row],[Traitement]]="Demi traitement"),"anniv DT",IF(COUNTIF($P$2:P129,"Demi traitement")+IF(AND($A$60=$A$61,$B$60=$B$61,$B$60="Demi traitement"),COUNTIF(B130:$B$367,"Demi traitement")-1,COUNTIF(B130:$B$367,"Demi traitement"))&lt;droits_DT,droits_DT-COUNTIF($P$2:P129,"Demi traitement")-IF(AND($A$60=$A$61,$B$60=$B$61,$B$60="Demi traitement"),COUNTIF(B130:$B$367,"Demi traitement")-1,COUNTIF(B130:$B$367,"Demi traitement")),0)))</f>
        <v>#NUM!</v>
      </c>
      <c r="P130" s="1" t="e">
        <f>IF(M130="","",IF(OR(M130="anniv PT",M130&gt;0),"Plein traitement",IF(OR(LEFT(Statut_agent,1)="A",LEFT(Statut_agent,1)="B",LEFT(Statut_agent,1)="C"),"Demi Traitement",IF(OR(O130="anniv DT",O130&gt;0),"Demi traitement","Sans traitement"))))</f>
        <v>#NUM!</v>
      </c>
    </row>
    <row r="131" spans="1:16" x14ac:dyDescent="0.25">
      <c r="A131" s="28">
        <f>IF(AND(OR(MOD(YEAR(Tableau_calcul[[#This Row],[Date]])-1,400)=0,AND(MOD(YEAR(Tableau_calcul[[#This Row],[Date]])-1,4)=0,MOD(YEAR(Tableau_calcul[[#This Row],[Date]])-1,100)&lt;&gt;0)),MONTH(A130)=2,DAY(A130)=28,COUNTIF($A$2:A130,DATE(YEAR(A130),2,28))&lt;2),DATE(YEAR(Tableau_calcul[[#This Row],[Date]])-1,2,29),IF(AND(DAY(A130)=28,MONTH(A130)=2,COUNTIF($A$2:A130,DATE(YEAR(A130)-1,2,28))+COUNTIF($A$2:A130,DATE(YEAR(A130),2,28))&lt;2),DATE(YEAR(Tableau_calcul[[#This Row],[Date]])-1,2,28),DATE(YEAR(Tableau_calcul[[#This Row],[Date]])-1,MONTH(Tableau_calcul[[#This Row],[Date]]),DAY(Tableau_calcul[[#This Row],[Date]]))))</f>
        <v>693724</v>
      </c>
      <c r="B131" s="1" t="str">
        <f>IF(Tableau_absentéisme_décomposé[[#This Row],[Date]]=A130,"",IFERROR(INDEX(Tableau_absentéisme[],IF(AND(Tableau_absentéisme_décomposé[[#This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1" s="1" t="e">
        <f ca="1">IF(Tableau_calcul[[#This Row],[Traitement]]="","",IF(Tableau_calcul[[#This Row],[Traitement]]&lt;&gt;IF(K129=K130,OFFSET(Tableau_calcul[[#This Row],[Traitement]],2,0),OFFSET(Tableau_calcul[[#This Row],[Traitement]],-1,0)),"début","continue"))</f>
        <v>#NUM!</v>
      </c>
      <c r="E131" s="1" t="e">
        <f ca="1">IF(Tableau_calcul[[#This Row],[Traitement]]="","",IF(Tableau_calcul[[#This Row],[Traitement]]&lt;&gt;IF(Tableau_calcul[[#This Row],[Date]]=K132,OFFSET(Tableau_calcul[[#This Row],[Traitement]],2,0),OFFSET(Tableau_calcul[[#This Row],[Traitement]],1,0)),"fin","continue"))</f>
        <v>#NUM!</v>
      </c>
      <c r="F131" s="1">
        <f ca="1">COUNTIF($D$2:D131,"début")</f>
        <v>0</v>
      </c>
      <c r="G131" s="1" t="e">
        <f>IF(Tableau_calcul[[#This Row],[Traitement]]="","",CONCATENATE(Tableau_calcul[[#This Row],[agrégat.période.début]],Tableau_calcul[[#This Row],[agrégat.num]]))</f>
        <v>#NUM!</v>
      </c>
      <c r="H131" s="1" t="e">
        <f>IF(Tableau_calcul[[#This Row],[Traitement]]="","",CONCATENATE(IF(Tableau_calcul[[#This Row],[agrégat.période.fin]]="fin","fin","continue"),Tableau_calcul[[#This Row],[agrégat.num]]))</f>
        <v>#NUM!</v>
      </c>
      <c r="I131" s="5" t="e">
        <f ca="1">IF(Tableau_calcul[[#This Row],[agrégat.période.début]]="début",Tableau_calcul[[#This Row],[Date]],"")</f>
        <v>#NUM!</v>
      </c>
      <c r="J131" s="5" t="e">
        <f>IF(Tableau_calcul[[#This Row],[Traitement]]="","",IF(Tableau_calcul[[#This Row],[agrégat.num.période.fin]]=H130,"",VLOOKUP(CONCATENATE("fin",Tableau_calcul[[#This Row],[agrégat.num]]),Tableau_calcul[[agrégat.num.période.fin]:[Date]],4,FALSE)))</f>
        <v>#NUM!</v>
      </c>
      <c r="K131" s="5">
        <f>IF(AND(OR(MOD(YEAR(K130),400)=0,AND(MOD(YEAR(K130),4)=0,MOD(YEAR(K130),100)&lt;&gt;0)),MONTH(K130)=2,DAY(K130)=28),K130+1,
IF(AND(MONTH(K130)=2,DAY(K130)=28,COUNTIF($K$2:K130,DATE(YEAR(K130)-1,2,28))+COUNTIF($K$2:K130,DATE(YEAR(K130),2,28))&lt;2),DATE(YEAR(K130),2,28),IF(ROW()=2,Date_survenance,K130+1)))</f>
        <v>128</v>
      </c>
      <c r="L13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1" s="24" t="e">
        <f>IF(Tableau_calcul[[#This Row],[Date]]=K130,"",IF(AND(K131=DATE(YEAR(A131)+1,MONTH(A131),DAY(A131)),Tableau_absentéisme_décomposé[[#This Row],[Traitement]]="Plein traitement"),"anniv PT",IF(COUNTIF($P$2:P130,"Plein traitement")+COUNTIF(B131:$B$367,"Plein traitement")&lt;droits_PT,droits_PT-COUNTIF($P$2:P130,"Plein traitement")-COUNTIF(B131:$B$367,"Plein traitement"),0)))</f>
        <v>#NUM!</v>
      </c>
      <c r="N131" s="1" t="e">
        <f>droits_DT</f>
        <v>#NUM!</v>
      </c>
      <c r="O131" s="1" t="e">
        <f>IF(Tableau_calcul[[#This Row],[Date]]=K130,"",IF(AND(K131=DATE(YEAR(A131)+1,MONTH(A131),DAY(A131)),Tableau_absentéisme_décomposé[[#This Row],[Traitement]]="Demi traitement"),"anniv DT",IF(COUNTIF($P$2:P130,"Demi traitement")+IF(AND($A$60=$A$61,$B$60=$B$61,$B$60="Demi traitement"),COUNTIF(B131:$B$367,"Demi traitement")-1,COUNTIF(B131:$B$367,"Demi traitement"))&lt;droits_DT,droits_DT-COUNTIF($P$2:P130,"Demi traitement")-IF(AND($A$60=$A$61,$B$60=$B$61,$B$60="Demi traitement"),COUNTIF(B131:$B$367,"Demi traitement")-1,COUNTIF(B131:$B$367,"Demi traitement")),0)))</f>
        <v>#NUM!</v>
      </c>
      <c r="P131" s="1" t="e">
        <f>IF(M131="","",IF(OR(M131="anniv PT",M131&gt;0),"Plein traitement",IF(OR(LEFT(Statut_agent,1)="A",LEFT(Statut_agent,1)="B",LEFT(Statut_agent,1)="C"),"Demi Traitement",IF(OR(O131="anniv DT",O131&gt;0),"Demi traitement","Sans traitement"))))</f>
        <v>#NUM!</v>
      </c>
    </row>
    <row r="132" spans="1:16" x14ac:dyDescent="0.25">
      <c r="A132" s="28">
        <f>IF(AND(OR(MOD(YEAR(Tableau_calcul[[#This Row],[Date]])-1,400)=0,AND(MOD(YEAR(Tableau_calcul[[#This Row],[Date]])-1,4)=0,MOD(YEAR(Tableau_calcul[[#This Row],[Date]])-1,100)&lt;&gt;0)),MONTH(A131)=2,DAY(A131)=28,COUNTIF($A$2:A131,DATE(YEAR(A131),2,28))&lt;2),DATE(YEAR(Tableau_calcul[[#This Row],[Date]])-1,2,29),IF(AND(DAY(A131)=28,MONTH(A131)=2,COUNTIF($A$2:A131,DATE(YEAR(A131)-1,2,28))+COUNTIF($A$2:A131,DATE(YEAR(A131),2,28))&lt;2),DATE(YEAR(Tableau_calcul[[#This Row],[Date]])-1,2,28),DATE(YEAR(Tableau_calcul[[#This Row],[Date]])-1,MONTH(Tableau_calcul[[#This Row],[Date]]),DAY(Tableau_calcul[[#This Row],[Date]]))))</f>
        <v>693725</v>
      </c>
      <c r="B132" s="1" t="str">
        <f>IF(Tableau_absentéisme_décomposé[[#This Row],[Date]]=A131,"",IFERROR(INDEX(Tableau_absentéisme[],IF(AND(Tableau_absentéisme_décomposé[[#This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2" s="1" t="e">
        <f ca="1">IF(Tableau_calcul[[#This Row],[Traitement]]="","",IF(Tableau_calcul[[#This Row],[Traitement]]&lt;&gt;IF(K130=K131,OFFSET(Tableau_calcul[[#This Row],[Traitement]],2,0),OFFSET(Tableau_calcul[[#This Row],[Traitement]],-1,0)),"début","continue"))</f>
        <v>#NUM!</v>
      </c>
      <c r="E132" s="1" t="e">
        <f ca="1">IF(Tableau_calcul[[#This Row],[Traitement]]="","",IF(Tableau_calcul[[#This Row],[Traitement]]&lt;&gt;IF(Tableau_calcul[[#This Row],[Date]]=K133,OFFSET(Tableau_calcul[[#This Row],[Traitement]],2,0),OFFSET(Tableau_calcul[[#This Row],[Traitement]],1,0)),"fin","continue"))</f>
        <v>#NUM!</v>
      </c>
      <c r="F132" s="1">
        <f ca="1">COUNTIF($D$2:D132,"début")</f>
        <v>0</v>
      </c>
      <c r="G132" s="1" t="e">
        <f>IF(Tableau_calcul[[#This Row],[Traitement]]="","",CONCATENATE(Tableau_calcul[[#This Row],[agrégat.période.début]],Tableau_calcul[[#This Row],[agrégat.num]]))</f>
        <v>#NUM!</v>
      </c>
      <c r="H132" s="1" t="e">
        <f>IF(Tableau_calcul[[#This Row],[Traitement]]="","",CONCATENATE(IF(Tableau_calcul[[#This Row],[agrégat.période.fin]]="fin","fin","continue"),Tableau_calcul[[#This Row],[agrégat.num]]))</f>
        <v>#NUM!</v>
      </c>
      <c r="I132" s="5" t="e">
        <f ca="1">IF(Tableau_calcul[[#This Row],[agrégat.période.début]]="début",Tableau_calcul[[#This Row],[Date]],"")</f>
        <v>#NUM!</v>
      </c>
      <c r="J132" s="5" t="e">
        <f>IF(Tableau_calcul[[#This Row],[Traitement]]="","",IF(Tableau_calcul[[#This Row],[agrégat.num.période.fin]]=H131,"",VLOOKUP(CONCATENATE("fin",Tableau_calcul[[#This Row],[agrégat.num]]),Tableau_calcul[[agrégat.num.période.fin]:[Date]],4,FALSE)))</f>
        <v>#NUM!</v>
      </c>
      <c r="K132" s="5">
        <f>IF(AND(OR(MOD(YEAR(K131),400)=0,AND(MOD(YEAR(K131),4)=0,MOD(YEAR(K131),100)&lt;&gt;0)),MONTH(K131)=2,DAY(K131)=28),K131+1,
IF(AND(MONTH(K131)=2,DAY(K131)=28,COUNTIF($K$2:K131,DATE(YEAR(K131)-1,2,28))+COUNTIF($K$2:K131,DATE(YEAR(K131),2,28))&lt;2),DATE(YEAR(K131),2,28),IF(ROW()=2,Date_survenance,K131+1)))</f>
        <v>129</v>
      </c>
      <c r="L13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2" s="24" t="e">
        <f>IF(Tableau_calcul[[#This Row],[Date]]=K131,"",IF(AND(K132=DATE(YEAR(A132)+1,MONTH(A132),DAY(A132)),Tableau_absentéisme_décomposé[[#This Row],[Traitement]]="Plein traitement"),"anniv PT",IF(COUNTIF($P$2:P131,"Plein traitement")+COUNTIF(B132:$B$367,"Plein traitement")&lt;droits_PT,droits_PT-COUNTIF($P$2:P131,"Plein traitement")-COUNTIF(B132:$B$367,"Plein traitement"),0)))</f>
        <v>#NUM!</v>
      </c>
      <c r="N132" s="1" t="e">
        <f>droits_DT</f>
        <v>#NUM!</v>
      </c>
      <c r="O132" s="1" t="e">
        <f>IF(Tableau_calcul[[#This Row],[Date]]=K131,"",IF(AND(K132=DATE(YEAR(A132)+1,MONTH(A132),DAY(A132)),Tableau_absentéisme_décomposé[[#This Row],[Traitement]]="Demi traitement"),"anniv DT",IF(COUNTIF($P$2:P131,"Demi traitement")+IF(AND($A$60=$A$61,$B$60=$B$61,$B$60="Demi traitement"),COUNTIF(B132:$B$367,"Demi traitement")-1,COUNTIF(B132:$B$367,"Demi traitement"))&lt;droits_DT,droits_DT-COUNTIF($P$2:P131,"Demi traitement")-IF(AND($A$60=$A$61,$B$60=$B$61,$B$60="Demi traitement"),COUNTIF(B132:$B$367,"Demi traitement")-1,COUNTIF(B132:$B$367,"Demi traitement")),0)))</f>
        <v>#NUM!</v>
      </c>
      <c r="P132" s="1" t="e">
        <f>IF(M132="","",IF(OR(M132="anniv PT",M132&gt;0),"Plein traitement",IF(OR(LEFT(Statut_agent,1)="A",LEFT(Statut_agent,1)="B",LEFT(Statut_agent,1)="C"),"Demi Traitement",IF(OR(O132="anniv DT",O132&gt;0),"Demi traitement","Sans traitement"))))</f>
        <v>#NUM!</v>
      </c>
    </row>
    <row r="133" spans="1:16" x14ac:dyDescent="0.25">
      <c r="A133" s="28">
        <f>IF(AND(OR(MOD(YEAR(Tableau_calcul[[#This Row],[Date]])-1,400)=0,AND(MOD(YEAR(Tableau_calcul[[#This Row],[Date]])-1,4)=0,MOD(YEAR(Tableau_calcul[[#This Row],[Date]])-1,100)&lt;&gt;0)),MONTH(A132)=2,DAY(A132)=28,COUNTIF($A$2:A132,DATE(YEAR(A132),2,28))&lt;2),DATE(YEAR(Tableau_calcul[[#This Row],[Date]])-1,2,29),IF(AND(DAY(A132)=28,MONTH(A132)=2,COUNTIF($A$2:A132,DATE(YEAR(A132)-1,2,28))+COUNTIF($A$2:A132,DATE(YEAR(A132),2,28))&lt;2),DATE(YEAR(Tableau_calcul[[#This Row],[Date]])-1,2,28),DATE(YEAR(Tableau_calcul[[#This Row],[Date]])-1,MONTH(Tableau_calcul[[#This Row],[Date]]),DAY(Tableau_calcul[[#This Row],[Date]]))))</f>
        <v>693726</v>
      </c>
      <c r="B133" s="1" t="str">
        <f>IF(Tableau_absentéisme_décomposé[[#This Row],[Date]]=A132,"",IFERROR(INDEX(Tableau_absentéisme[],IF(AND(Tableau_absentéisme_décomposé[[#This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3" s="1" t="e">
        <f ca="1">IF(Tableau_calcul[[#This Row],[Traitement]]="","",IF(Tableau_calcul[[#This Row],[Traitement]]&lt;&gt;IF(K131=K132,OFFSET(Tableau_calcul[[#This Row],[Traitement]],2,0),OFFSET(Tableau_calcul[[#This Row],[Traitement]],-1,0)),"début","continue"))</f>
        <v>#NUM!</v>
      </c>
      <c r="E133" s="1" t="e">
        <f ca="1">IF(Tableau_calcul[[#This Row],[Traitement]]="","",IF(Tableau_calcul[[#This Row],[Traitement]]&lt;&gt;IF(Tableau_calcul[[#This Row],[Date]]=K134,OFFSET(Tableau_calcul[[#This Row],[Traitement]],2,0),OFFSET(Tableau_calcul[[#This Row],[Traitement]],1,0)),"fin","continue"))</f>
        <v>#NUM!</v>
      </c>
      <c r="F133" s="1">
        <f ca="1">COUNTIF($D$2:D133,"début")</f>
        <v>0</v>
      </c>
      <c r="G133" s="1" t="e">
        <f>IF(Tableau_calcul[[#This Row],[Traitement]]="","",CONCATENATE(Tableau_calcul[[#This Row],[agrégat.période.début]],Tableau_calcul[[#This Row],[agrégat.num]]))</f>
        <v>#NUM!</v>
      </c>
      <c r="H133" s="1" t="e">
        <f>IF(Tableau_calcul[[#This Row],[Traitement]]="","",CONCATENATE(IF(Tableau_calcul[[#This Row],[agrégat.période.fin]]="fin","fin","continue"),Tableau_calcul[[#This Row],[agrégat.num]]))</f>
        <v>#NUM!</v>
      </c>
      <c r="I133" s="5" t="e">
        <f ca="1">IF(Tableau_calcul[[#This Row],[agrégat.période.début]]="début",Tableau_calcul[[#This Row],[Date]],"")</f>
        <v>#NUM!</v>
      </c>
      <c r="J133" s="5" t="e">
        <f>IF(Tableau_calcul[[#This Row],[Traitement]]="","",IF(Tableau_calcul[[#This Row],[agrégat.num.période.fin]]=H132,"",VLOOKUP(CONCATENATE("fin",Tableau_calcul[[#This Row],[agrégat.num]]),Tableau_calcul[[agrégat.num.période.fin]:[Date]],4,FALSE)))</f>
        <v>#NUM!</v>
      </c>
      <c r="K133" s="5">
        <f>IF(AND(OR(MOD(YEAR(K132),400)=0,AND(MOD(YEAR(K132),4)=0,MOD(YEAR(K132),100)&lt;&gt;0)),MONTH(K132)=2,DAY(K132)=28),K132+1,
IF(AND(MONTH(K132)=2,DAY(K132)=28,COUNTIF($K$2:K132,DATE(YEAR(K132)-1,2,28))+COUNTIF($K$2:K132,DATE(YEAR(K132),2,28))&lt;2),DATE(YEAR(K132),2,28),IF(ROW()=2,Date_survenance,K132+1)))</f>
        <v>130</v>
      </c>
      <c r="L13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3" s="24" t="e">
        <f>IF(Tableau_calcul[[#This Row],[Date]]=K132,"",IF(AND(K133=DATE(YEAR(A133)+1,MONTH(A133),DAY(A133)),Tableau_absentéisme_décomposé[[#This Row],[Traitement]]="Plein traitement"),"anniv PT",IF(COUNTIF($P$2:P132,"Plein traitement")+COUNTIF(B133:$B$367,"Plein traitement")&lt;droits_PT,droits_PT-COUNTIF($P$2:P132,"Plein traitement")-COUNTIF(B133:$B$367,"Plein traitement"),0)))</f>
        <v>#NUM!</v>
      </c>
      <c r="N133" s="1" t="e">
        <f>droits_DT</f>
        <v>#NUM!</v>
      </c>
      <c r="O133" s="1" t="e">
        <f>IF(Tableau_calcul[[#This Row],[Date]]=K132,"",IF(AND(K133=DATE(YEAR(A133)+1,MONTH(A133),DAY(A133)),Tableau_absentéisme_décomposé[[#This Row],[Traitement]]="Demi traitement"),"anniv DT",IF(COUNTIF($P$2:P132,"Demi traitement")+IF(AND($A$60=$A$61,$B$60=$B$61,$B$60="Demi traitement"),COUNTIF(B133:$B$367,"Demi traitement")-1,COUNTIF(B133:$B$367,"Demi traitement"))&lt;droits_DT,droits_DT-COUNTIF($P$2:P132,"Demi traitement")-IF(AND($A$60=$A$61,$B$60=$B$61,$B$60="Demi traitement"),COUNTIF(B133:$B$367,"Demi traitement")-1,COUNTIF(B133:$B$367,"Demi traitement")),0)))</f>
        <v>#NUM!</v>
      </c>
      <c r="P133" s="1" t="e">
        <f>IF(M133="","",IF(OR(M133="anniv PT",M133&gt;0),"Plein traitement",IF(OR(LEFT(Statut_agent,1)="A",LEFT(Statut_agent,1)="B",LEFT(Statut_agent,1)="C"),"Demi Traitement",IF(OR(O133="anniv DT",O133&gt;0),"Demi traitement","Sans traitement"))))</f>
        <v>#NUM!</v>
      </c>
    </row>
    <row r="134" spans="1:16" x14ac:dyDescent="0.25">
      <c r="A134" s="28">
        <f>IF(AND(OR(MOD(YEAR(Tableau_calcul[[#This Row],[Date]])-1,400)=0,AND(MOD(YEAR(Tableau_calcul[[#This Row],[Date]])-1,4)=0,MOD(YEAR(Tableau_calcul[[#This Row],[Date]])-1,100)&lt;&gt;0)),MONTH(A133)=2,DAY(A133)=28,COUNTIF($A$2:A133,DATE(YEAR(A133),2,28))&lt;2),DATE(YEAR(Tableau_calcul[[#This Row],[Date]])-1,2,29),IF(AND(DAY(A133)=28,MONTH(A133)=2,COUNTIF($A$2:A133,DATE(YEAR(A133)-1,2,28))+COUNTIF($A$2:A133,DATE(YEAR(A133),2,28))&lt;2),DATE(YEAR(Tableau_calcul[[#This Row],[Date]])-1,2,28),DATE(YEAR(Tableau_calcul[[#This Row],[Date]])-1,MONTH(Tableau_calcul[[#This Row],[Date]]),DAY(Tableau_calcul[[#This Row],[Date]]))))</f>
        <v>693727</v>
      </c>
      <c r="B134" s="1" t="str">
        <f>IF(Tableau_absentéisme_décomposé[[#This Row],[Date]]=A133,"",IFERROR(INDEX(Tableau_absentéisme[],IF(AND(Tableau_absentéisme_décomposé[[#This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4" s="1" t="e">
        <f ca="1">IF(Tableau_calcul[[#This Row],[Traitement]]="","",IF(Tableau_calcul[[#This Row],[Traitement]]&lt;&gt;IF(K132=K133,OFFSET(Tableau_calcul[[#This Row],[Traitement]],2,0),OFFSET(Tableau_calcul[[#This Row],[Traitement]],-1,0)),"début","continue"))</f>
        <v>#NUM!</v>
      </c>
      <c r="E134" s="1" t="e">
        <f ca="1">IF(Tableau_calcul[[#This Row],[Traitement]]="","",IF(Tableau_calcul[[#This Row],[Traitement]]&lt;&gt;IF(Tableau_calcul[[#This Row],[Date]]=K135,OFFSET(Tableau_calcul[[#This Row],[Traitement]],2,0),OFFSET(Tableau_calcul[[#This Row],[Traitement]],1,0)),"fin","continue"))</f>
        <v>#NUM!</v>
      </c>
      <c r="F134" s="1">
        <f ca="1">COUNTIF($D$2:D134,"début")</f>
        <v>0</v>
      </c>
      <c r="G134" s="1" t="e">
        <f>IF(Tableau_calcul[[#This Row],[Traitement]]="","",CONCATENATE(Tableau_calcul[[#This Row],[agrégat.période.début]],Tableau_calcul[[#This Row],[agrégat.num]]))</f>
        <v>#NUM!</v>
      </c>
      <c r="H134" s="1" t="e">
        <f>IF(Tableau_calcul[[#This Row],[Traitement]]="","",CONCATENATE(IF(Tableau_calcul[[#This Row],[agrégat.période.fin]]="fin","fin","continue"),Tableau_calcul[[#This Row],[agrégat.num]]))</f>
        <v>#NUM!</v>
      </c>
      <c r="I134" s="5" t="e">
        <f ca="1">IF(Tableau_calcul[[#This Row],[agrégat.période.début]]="début",Tableau_calcul[[#This Row],[Date]],"")</f>
        <v>#NUM!</v>
      </c>
      <c r="J134" s="5" t="e">
        <f>IF(Tableau_calcul[[#This Row],[Traitement]]="","",IF(Tableau_calcul[[#This Row],[agrégat.num.période.fin]]=H133,"",VLOOKUP(CONCATENATE("fin",Tableau_calcul[[#This Row],[agrégat.num]]),Tableau_calcul[[agrégat.num.période.fin]:[Date]],4,FALSE)))</f>
        <v>#NUM!</v>
      </c>
      <c r="K134" s="5">
        <f>IF(AND(OR(MOD(YEAR(K133),400)=0,AND(MOD(YEAR(K133),4)=0,MOD(YEAR(K133),100)&lt;&gt;0)),MONTH(K133)=2,DAY(K133)=28),K133+1,
IF(AND(MONTH(K133)=2,DAY(K133)=28,COUNTIF($K$2:K133,DATE(YEAR(K133)-1,2,28))+COUNTIF($K$2:K133,DATE(YEAR(K133),2,28))&lt;2),DATE(YEAR(K133),2,28),IF(ROW()=2,Date_survenance,K133+1)))</f>
        <v>131</v>
      </c>
      <c r="L13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4" s="24" t="e">
        <f>IF(Tableau_calcul[[#This Row],[Date]]=K133,"",IF(AND(K134=DATE(YEAR(A134)+1,MONTH(A134),DAY(A134)),Tableau_absentéisme_décomposé[[#This Row],[Traitement]]="Plein traitement"),"anniv PT",IF(COUNTIF($P$2:P133,"Plein traitement")+COUNTIF(B134:$B$367,"Plein traitement")&lt;droits_PT,droits_PT-COUNTIF($P$2:P133,"Plein traitement")-COUNTIF(B134:$B$367,"Plein traitement"),0)))</f>
        <v>#NUM!</v>
      </c>
      <c r="N134" s="1" t="e">
        <f>droits_DT</f>
        <v>#NUM!</v>
      </c>
      <c r="O134" s="1" t="e">
        <f>IF(Tableau_calcul[[#This Row],[Date]]=K133,"",IF(AND(K134=DATE(YEAR(A134)+1,MONTH(A134),DAY(A134)),Tableau_absentéisme_décomposé[[#This Row],[Traitement]]="Demi traitement"),"anniv DT",IF(COUNTIF($P$2:P133,"Demi traitement")+IF(AND($A$60=$A$61,$B$60=$B$61,$B$60="Demi traitement"),COUNTIF(B134:$B$367,"Demi traitement")-1,COUNTIF(B134:$B$367,"Demi traitement"))&lt;droits_DT,droits_DT-COUNTIF($P$2:P133,"Demi traitement")-IF(AND($A$60=$A$61,$B$60=$B$61,$B$60="Demi traitement"),COUNTIF(B134:$B$367,"Demi traitement")-1,COUNTIF(B134:$B$367,"Demi traitement")),0)))</f>
        <v>#NUM!</v>
      </c>
      <c r="P134" s="1" t="e">
        <f>IF(M134="","",IF(OR(M134="anniv PT",M134&gt;0),"Plein traitement",IF(OR(LEFT(Statut_agent,1)="A",LEFT(Statut_agent,1)="B",LEFT(Statut_agent,1)="C"),"Demi Traitement",IF(OR(O134="anniv DT",O134&gt;0),"Demi traitement","Sans traitement"))))</f>
        <v>#NUM!</v>
      </c>
    </row>
    <row r="135" spans="1:16" x14ac:dyDescent="0.25">
      <c r="A135" s="28">
        <f>IF(AND(OR(MOD(YEAR(Tableau_calcul[[#This Row],[Date]])-1,400)=0,AND(MOD(YEAR(Tableau_calcul[[#This Row],[Date]])-1,4)=0,MOD(YEAR(Tableau_calcul[[#This Row],[Date]])-1,100)&lt;&gt;0)),MONTH(A134)=2,DAY(A134)=28,COUNTIF($A$2:A134,DATE(YEAR(A134),2,28))&lt;2),DATE(YEAR(Tableau_calcul[[#This Row],[Date]])-1,2,29),IF(AND(DAY(A134)=28,MONTH(A134)=2,COUNTIF($A$2:A134,DATE(YEAR(A134)-1,2,28))+COUNTIF($A$2:A134,DATE(YEAR(A134),2,28))&lt;2),DATE(YEAR(Tableau_calcul[[#This Row],[Date]])-1,2,28),DATE(YEAR(Tableau_calcul[[#This Row],[Date]])-1,MONTH(Tableau_calcul[[#This Row],[Date]]),DAY(Tableau_calcul[[#This Row],[Date]]))))</f>
        <v>693728</v>
      </c>
      <c r="B135" s="1" t="str">
        <f>IF(Tableau_absentéisme_décomposé[[#This Row],[Date]]=A134,"",IFERROR(INDEX(Tableau_absentéisme[],IF(AND(Tableau_absentéisme_décomposé[[#This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5" s="1" t="e">
        <f ca="1">IF(Tableau_calcul[[#This Row],[Traitement]]="","",IF(Tableau_calcul[[#This Row],[Traitement]]&lt;&gt;IF(K133=K134,OFFSET(Tableau_calcul[[#This Row],[Traitement]],2,0),OFFSET(Tableau_calcul[[#This Row],[Traitement]],-1,0)),"début","continue"))</f>
        <v>#NUM!</v>
      </c>
      <c r="E135" s="1" t="e">
        <f ca="1">IF(Tableau_calcul[[#This Row],[Traitement]]="","",IF(Tableau_calcul[[#This Row],[Traitement]]&lt;&gt;IF(Tableau_calcul[[#This Row],[Date]]=K136,OFFSET(Tableau_calcul[[#This Row],[Traitement]],2,0),OFFSET(Tableau_calcul[[#This Row],[Traitement]],1,0)),"fin","continue"))</f>
        <v>#NUM!</v>
      </c>
      <c r="F135" s="1">
        <f ca="1">COUNTIF($D$2:D135,"début")</f>
        <v>0</v>
      </c>
      <c r="G135" s="1" t="e">
        <f>IF(Tableau_calcul[[#This Row],[Traitement]]="","",CONCATENATE(Tableau_calcul[[#This Row],[agrégat.période.début]],Tableau_calcul[[#This Row],[agrégat.num]]))</f>
        <v>#NUM!</v>
      </c>
      <c r="H135" s="1" t="e">
        <f>IF(Tableau_calcul[[#This Row],[Traitement]]="","",CONCATENATE(IF(Tableau_calcul[[#This Row],[agrégat.période.fin]]="fin","fin","continue"),Tableau_calcul[[#This Row],[agrégat.num]]))</f>
        <v>#NUM!</v>
      </c>
      <c r="I135" s="5" t="e">
        <f ca="1">IF(Tableau_calcul[[#This Row],[agrégat.période.début]]="début",Tableau_calcul[[#This Row],[Date]],"")</f>
        <v>#NUM!</v>
      </c>
      <c r="J135" s="5" t="e">
        <f>IF(Tableau_calcul[[#This Row],[Traitement]]="","",IF(Tableau_calcul[[#This Row],[agrégat.num.période.fin]]=H134,"",VLOOKUP(CONCATENATE("fin",Tableau_calcul[[#This Row],[agrégat.num]]),Tableau_calcul[[agrégat.num.période.fin]:[Date]],4,FALSE)))</f>
        <v>#NUM!</v>
      </c>
      <c r="K135" s="5">
        <f>IF(AND(OR(MOD(YEAR(K134),400)=0,AND(MOD(YEAR(K134),4)=0,MOD(YEAR(K134),100)&lt;&gt;0)),MONTH(K134)=2,DAY(K134)=28),K134+1,
IF(AND(MONTH(K134)=2,DAY(K134)=28,COUNTIF($K$2:K134,DATE(YEAR(K134)-1,2,28))+COUNTIF($K$2:K134,DATE(YEAR(K134),2,28))&lt;2),DATE(YEAR(K134),2,28),IF(ROW()=2,Date_survenance,K134+1)))</f>
        <v>132</v>
      </c>
      <c r="L13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5" s="24" t="e">
        <f>IF(Tableau_calcul[[#This Row],[Date]]=K134,"",IF(AND(K135=DATE(YEAR(A135)+1,MONTH(A135),DAY(A135)),Tableau_absentéisme_décomposé[[#This Row],[Traitement]]="Plein traitement"),"anniv PT",IF(COUNTIF($P$2:P134,"Plein traitement")+COUNTIF(B135:$B$367,"Plein traitement")&lt;droits_PT,droits_PT-COUNTIF($P$2:P134,"Plein traitement")-COUNTIF(B135:$B$367,"Plein traitement"),0)))</f>
        <v>#NUM!</v>
      </c>
      <c r="N135" s="1" t="e">
        <f>droits_DT</f>
        <v>#NUM!</v>
      </c>
      <c r="O135" s="1" t="e">
        <f>IF(Tableau_calcul[[#This Row],[Date]]=K134,"",IF(AND(K135=DATE(YEAR(A135)+1,MONTH(A135),DAY(A135)),Tableau_absentéisme_décomposé[[#This Row],[Traitement]]="Demi traitement"),"anniv DT",IF(COUNTIF($P$2:P134,"Demi traitement")+IF(AND($A$60=$A$61,$B$60=$B$61,$B$60="Demi traitement"),COUNTIF(B135:$B$367,"Demi traitement")-1,COUNTIF(B135:$B$367,"Demi traitement"))&lt;droits_DT,droits_DT-COUNTIF($P$2:P134,"Demi traitement")-IF(AND($A$60=$A$61,$B$60=$B$61,$B$60="Demi traitement"),COUNTIF(B135:$B$367,"Demi traitement")-1,COUNTIF(B135:$B$367,"Demi traitement")),0)))</f>
        <v>#NUM!</v>
      </c>
      <c r="P135" s="1" t="e">
        <f>IF(M135="","",IF(OR(M135="anniv PT",M135&gt;0),"Plein traitement",IF(OR(LEFT(Statut_agent,1)="A",LEFT(Statut_agent,1)="B",LEFT(Statut_agent,1)="C"),"Demi Traitement",IF(OR(O135="anniv DT",O135&gt;0),"Demi traitement","Sans traitement"))))</f>
        <v>#NUM!</v>
      </c>
    </row>
    <row r="136" spans="1:16" x14ac:dyDescent="0.25">
      <c r="A136" s="28">
        <f>IF(AND(OR(MOD(YEAR(Tableau_calcul[[#This Row],[Date]])-1,400)=0,AND(MOD(YEAR(Tableau_calcul[[#This Row],[Date]])-1,4)=0,MOD(YEAR(Tableau_calcul[[#This Row],[Date]])-1,100)&lt;&gt;0)),MONTH(A135)=2,DAY(A135)=28,COUNTIF($A$2:A135,DATE(YEAR(A135),2,28))&lt;2),DATE(YEAR(Tableau_calcul[[#This Row],[Date]])-1,2,29),IF(AND(DAY(A135)=28,MONTH(A135)=2,COUNTIF($A$2:A135,DATE(YEAR(A135)-1,2,28))+COUNTIF($A$2:A135,DATE(YEAR(A135),2,28))&lt;2),DATE(YEAR(Tableau_calcul[[#This Row],[Date]])-1,2,28),DATE(YEAR(Tableau_calcul[[#This Row],[Date]])-1,MONTH(Tableau_calcul[[#This Row],[Date]]),DAY(Tableau_calcul[[#This Row],[Date]]))))</f>
        <v>693729</v>
      </c>
      <c r="B136" s="1" t="str">
        <f>IF(Tableau_absentéisme_décomposé[[#This Row],[Date]]=A135,"",IFERROR(INDEX(Tableau_absentéisme[],IF(AND(Tableau_absentéisme_décomposé[[#This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6" s="1" t="e">
        <f ca="1">IF(Tableau_calcul[[#This Row],[Traitement]]="","",IF(Tableau_calcul[[#This Row],[Traitement]]&lt;&gt;IF(K134=K135,OFFSET(Tableau_calcul[[#This Row],[Traitement]],2,0),OFFSET(Tableau_calcul[[#This Row],[Traitement]],-1,0)),"début","continue"))</f>
        <v>#NUM!</v>
      </c>
      <c r="E136" s="1" t="e">
        <f ca="1">IF(Tableau_calcul[[#This Row],[Traitement]]="","",IF(Tableau_calcul[[#This Row],[Traitement]]&lt;&gt;IF(Tableau_calcul[[#This Row],[Date]]=K137,OFFSET(Tableau_calcul[[#This Row],[Traitement]],2,0),OFFSET(Tableau_calcul[[#This Row],[Traitement]],1,0)),"fin","continue"))</f>
        <v>#NUM!</v>
      </c>
      <c r="F136" s="1">
        <f ca="1">COUNTIF($D$2:D136,"début")</f>
        <v>0</v>
      </c>
      <c r="G136" s="1" t="e">
        <f>IF(Tableau_calcul[[#This Row],[Traitement]]="","",CONCATENATE(Tableau_calcul[[#This Row],[agrégat.période.début]],Tableau_calcul[[#This Row],[agrégat.num]]))</f>
        <v>#NUM!</v>
      </c>
      <c r="H136" s="1" t="e">
        <f>IF(Tableau_calcul[[#This Row],[Traitement]]="","",CONCATENATE(IF(Tableau_calcul[[#This Row],[agrégat.période.fin]]="fin","fin","continue"),Tableau_calcul[[#This Row],[agrégat.num]]))</f>
        <v>#NUM!</v>
      </c>
      <c r="I136" s="5" t="e">
        <f ca="1">IF(Tableau_calcul[[#This Row],[agrégat.période.début]]="début",Tableau_calcul[[#This Row],[Date]],"")</f>
        <v>#NUM!</v>
      </c>
      <c r="J136" s="5" t="e">
        <f>IF(Tableau_calcul[[#This Row],[Traitement]]="","",IF(Tableau_calcul[[#This Row],[agrégat.num.période.fin]]=H135,"",VLOOKUP(CONCATENATE("fin",Tableau_calcul[[#This Row],[agrégat.num]]),Tableau_calcul[[agrégat.num.période.fin]:[Date]],4,FALSE)))</f>
        <v>#NUM!</v>
      </c>
      <c r="K136" s="5">
        <f>IF(AND(OR(MOD(YEAR(K135),400)=0,AND(MOD(YEAR(K135),4)=0,MOD(YEAR(K135),100)&lt;&gt;0)),MONTH(K135)=2,DAY(K135)=28),K135+1,
IF(AND(MONTH(K135)=2,DAY(K135)=28,COUNTIF($K$2:K135,DATE(YEAR(K135)-1,2,28))+COUNTIF($K$2:K135,DATE(YEAR(K135),2,28))&lt;2),DATE(YEAR(K135),2,28),IF(ROW()=2,Date_survenance,K135+1)))</f>
        <v>133</v>
      </c>
      <c r="L13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6" s="24" t="e">
        <f>IF(Tableau_calcul[[#This Row],[Date]]=K135,"",IF(AND(K136=DATE(YEAR(A136)+1,MONTH(A136),DAY(A136)),Tableau_absentéisme_décomposé[[#This Row],[Traitement]]="Plein traitement"),"anniv PT",IF(COUNTIF($P$2:P135,"Plein traitement")+COUNTIF(B136:$B$367,"Plein traitement")&lt;droits_PT,droits_PT-COUNTIF($P$2:P135,"Plein traitement")-COUNTIF(B136:$B$367,"Plein traitement"),0)))</f>
        <v>#NUM!</v>
      </c>
      <c r="N136" s="1" t="e">
        <f>droits_DT</f>
        <v>#NUM!</v>
      </c>
      <c r="O136" s="1" t="e">
        <f>IF(Tableau_calcul[[#This Row],[Date]]=K135,"",IF(AND(K136=DATE(YEAR(A136)+1,MONTH(A136),DAY(A136)),Tableau_absentéisme_décomposé[[#This Row],[Traitement]]="Demi traitement"),"anniv DT",IF(COUNTIF($P$2:P135,"Demi traitement")+IF(AND($A$60=$A$61,$B$60=$B$61,$B$60="Demi traitement"),COUNTIF(B136:$B$367,"Demi traitement")-1,COUNTIF(B136:$B$367,"Demi traitement"))&lt;droits_DT,droits_DT-COUNTIF($P$2:P135,"Demi traitement")-IF(AND($A$60=$A$61,$B$60=$B$61,$B$60="Demi traitement"),COUNTIF(B136:$B$367,"Demi traitement")-1,COUNTIF(B136:$B$367,"Demi traitement")),0)))</f>
        <v>#NUM!</v>
      </c>
      <c r="P136" s="1" t="e">
        <f>IF(M136="","",IF(OR(M136="anniv PT",M136&gt;0),"Plein traitement",IF(OR(LEFT(Statut_agent,1)="A",LEFT(Statut_agent,1)="B",LEFT(Statut_agent,1)="C"),"Demi Traitement",IF(OR(O136="anniv DT",O136&gt;0),"Demi traitement","Sans traitement"))))</f>
        <v>#NUM!</v>
      </c>
    </row>
    <row r="137" spans="1:16" x14ac:dyDescent="0.25">
      <c r="A137" s="28">
        <f>IF(AND(OR(MOD(YEAR(Tableau_calcul[[#This Row],[Date]])-1,400)=0,AND(MOD(YEAR(Tableau_calcul[[#This Row],[Date]])-1,4)=0,MOD(YEAR(Tableau_calcul[[#This Row],[Date]])-1,100)&lt;&gt;0)),MONTH(A136)=2,DAY(A136)=28,COUNTIF($A$2:A136,DATE(YEAR(A136),2,28))&lt;2),DATE(YEAR(Tableau_calcul[[#This Row],[Date]])-1,2,29),IF(AND(DAY(A136)=28,MONTH(A136)=2,COUNTIF($A$2:A136,DATE(YEAR(A136)-1,2,28))+COUNTIF($A$2:A136,DATE(YEAR(A136),2,28))&lt;2),DATE(YEAR(Tableau_calcul[[#This Row],[Date]])-1,2,28),DATE(YEAR(Tableau_calcul[[#This Row],[Date]])-1,MONTH(Tableau_calcul[[#This Row],[Date]]),DAY(Tableau_calcul[[#This Row],[Date]]))))</f>
        <v>693730</v>
      </c>
      <c r="B137" s="1" t="str">
        <f>IF(Tableau_absentéisme_décomposé[[#This Row],[Date]]=A136,"",IFERROR(INDEX(Tableau_absentéisme[],IF(AND(Tableau_absentéisme_décomposé[[#This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7" s="1" t="e">
        <f ca="1">IF(Tableau_calcul[[#This Row],[Traitement]]="","",IF(Tableau_calcul[[#This Row],[Traitement]]&lt;&gt;IF(K135=K136,OFFSET(Tableau_calcul[[#This Row],[Traitement]],2,0),OFFSET(Tableau_calcul[[#This Row],[Traitement]],-1,0)),"début","continue"))</f>
        <v>#NUM!</v>
      </c>
      <c r="E137" s="1" t="e">
        <f ca="1">IF(Tableau_calcul[[#This Row],[Traitement]]="","",IF(Tableau_calcul[[#This Row],[Traitement]]&lt;&gt;IF(Tableau_calcul[[#This Row],[Date]]=K138,OFFSET(Tableau_calcul[[#This Row],[Traitement]],2,0),OFFSET(Tableau_calcul[[#This Row],[Traitement]],1,0)),"fin","continue"))</f>
        <v>#NUM!</v>
      </c>
      <c r="F137" s="1">
        <f ca="1">COUNTIF($D$2:D137,"début")</f>
        <v>0</v>
      </c>
      <c r="G137" s="1" t="e">
        <f>IF(Tableau_calcul[[#This Row],[Traitement]]="","",CONCATENATE(Tableau_calcul[[#This Row],[agrégat.période.début]],Tableau_calcul[[#This Row],[agrégat.num]]))</f>
        <v>#NUM!</v>
      </c>
      <c r="H137" s="1" t="e">
        <f>IF(Tableau_calcul[[#This Row],[Traitement]]="","",CONCATENATE(IF(Tableau_calcul[[#This Row],[agrégat.période.fin]]="fin","fin","continue"),Tableau_calcul[[#This Row],[agrégat.num]]))</f>
        <v>#NUM!</v>
      </c>
      <c r="I137" s="5" t="e">
        <f ca="1">IF(Tableau_calcul[[#This Row],[agrégat.période.début]]="début",Tableau_calcul[[#This Row],[Date]],"")</f>
        <v>#NUM!</v>
      </c>
      <c r="J137" s="5" t="e">
        <f>IF(Tableau_calcul[[#This Row],[Traitement]]="","",IF(Tableau_calcul[[#This Row],[agrégat.num.période.fin]]=H136,"",VLOOKUP(CONCATENATE("fin",Tableau_calcul[[#This Row],[agrégat.num]]),Tableau_calcul[[agrégat.num.période.fin]:[Date]],4,FALSE)))</f>
        <v>#NUM!</v>
      </c>
      <c r="K137" s="5">
        <f>IF(AND(OR(MOD(YEAR(K136),400)=0,AND(MOD(YEAR(K136),4)=0,MOD(YEAR(K136),100)&lt;&gt;0)),MONTH(K136)=2,DAY(K136)=28),K136+1,
IF(AND(MONTH(K136)=2,DAY(K136)=28,COUNTIF($K$2:K136,DATE(YEAR(K136)-1,2,28))+COUNTIF($K$2:K136,DATE(YEAR(K136),2,28))&lt;2),DATE(YEAR(K136),2,28),IF(ROW()=2,Date_survenance,K136+1)))</f>
        <v>134</v>
      </c>
      <c r="L13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7" s="24" t="e">
        <f>IF(Tableau_calcul[[#This Row],[Date]]=K136,"",IF(AND(K137=DATE(YEAR(A137)+1,MONTH(A137),DAY(A137)),Tableau_absentéisme_décomposé[[#This Row],[Traitement]]="Plein traitement"),"anniv PT",IF(COUNTIF($P$2:P136,"Plein traitement")+COUNTIF(B137:$B$367,"Plein traitement")&lt;droits_PT,droits_PT-COUNTIF($P$2:P136,"Plein traitement")-COUNTIF(B137:$B$367,"Plein traitement"),0)))</f>
        <v>#NUM!</v>
      </c>
      <c r="N137" s="1" t="e">
        <f>droits_DT</f>
        <v>#NUM!</v>
      </c>
      <c r="O137" s="1" t="e">
        <f>IF(Tableau_calcul[[#This Row],[Date]]=K136,"",IF(AND(K137=DATE(YEAR(A137)+1,MONTH(A137),DAY(A137)),Tableau_absentéisme_décomposé[[#This Row],[Traitement]]="Demi traitement"),"anniv DT",IF(COUNTIF($P$2:P136,"Demi traitement")+IF(AND($A$60=$A$61,$B$60=$B$61,$B$60="Demi traitement"),COUNTIF(B137:$B$367,"Demi traitement")-1,COUNTIF(B137:$B$367,"Demi traitement"))&lt;droits_DT,droits_DT-COUNTIF($P$2:P136,"Demi traitement")-IF(AND($A$60=$A$61,$B$60=$B$61,$B$60="Demi traitement"),COUNTIF(B137:$B$367,"Demi traitement")-1,COUNTIF(B137:$B$367,"Demi traitement")),0)))</f>
        <v>#NUM!</v>
      </c>
      <c r="P137" s="1" t="e">
        <f>IF(M137="","",IF(OR(M137="anniv PT",M137&gt;0),"Plein traitement",IF(OR(LEFT(Statut_agent,1)="A",LEFT(Statut_agent,1)="B",LEFT(Statut_agent,1)="C"),"Demi Traitement",IF(OR(O137="anniv DT",O137&gt;0),"Demi traitement","Sans traitement"))))</f>
        <v>#NUM!</v>
      </c>
    </row>
    <row r="138" spans="1:16" x14ac:dyDescent="0.25">
      <c r="A138" s="28">
        <f>IF(AND(OR(MOD(YEAR(Tableau_calcul[[#This Row],[Date]])-1,400)=0,AND(MOD(YEAR(Tableau_calcul[[#This Row],[Date]])-1,4)=0,MOD(YEAR(Tableau_calcul[[#This Row],[Date]])-1,100)&lt;&gt;0)),MONTH(A137)=2,DAY(A137)=28,COUNTIF($A$2:A137,DATE(YEAR(A137),2,28))&lt;2),DATE(YEAR(Tableau_calcul[[#This Row],[Date]])-1,2,29),IF(AND(DAY(A137)=28,MONTH(A137)=2,COUNTIF($A$2:A137,DATE(YEAR(A137)-1,2,28))+COUNTIF($A$2:A137,DATE(YEAR(A137),2,28))&lt;2),DATE(YEAR(Tableau_calcul[[#This Row],[Date]])-1,2,28),DATE(YEAR(Tableau_calcul[[#This Row],[Date]])-1,MONTH(Tableau_calcul[[#This Row],[Date]]),DAY(Tableau_calcul[[#This Row],[Date]]))))</f>
        <v>693731</v>
      </c>
      <c r="B138" s="1" t="str">
        <f>IF(Tableau_absentéisme_décomposé[[#This Row],[Date]]=A137,"",IFERROR(INDEX(Tableau_absentéisme[],IF(AND(Tableau_absentéisme_décomposé[[#This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8" s="1" t="e">
        <f ca="1">IF(Tableau_calcul[[#This Row],[Traitement]]="","",IF(Tableau_calcul[[#This Row],[Traitement]]&lt;&gt;IF(K136=K137,OFFSET(Tableau_calcul[[#This Row],[Traitement]],2,0),OFFSET(Tableau_calcul[[#This Row],[Traitement]],-1,0)),"début","continue"))</f>
        <v>#NUM!</v>
      </c>
      <c r="E138" s="1" t="e">
        <f ca="1">IF(Tableau_calcul[[#This Row],[Traitement]]="","",IF(Tableau_calcul[[#This Row],[Traitement]]&lt;&gt;IF(Tableau_calcul[[#This Row],[Date]]=K139,OFFSET(Tableau_calcul[[#This Row],[Traitement]],2,0),OFFSET(Tableau_calcul[[#This Row],[Traitement]],1,0)),"fin","continue"))</f>
        <v>#NUM!</v>
      </c>
      <c r="F138" s="1">
        <f ca="1">COUNTIF($D$2:D138,"début")</f>
        <v>0</v>
      </c>
      <c r="G138" s="1" t="e">
        <f>IF(Tableau_calcul[[#This Row],[Traitement]]="","",CONCATENATE(Tableau_calcul[[#This Row],[agrégat.période.début]],Tableau_calcul[[#This Row],[agrégat.num]]))</f>
        <v>#NUM!</v>
      </c>
      <c r="H138" s="1" t="e">
        <f>IF(Tableau_calcul[[#This Row],[Traitement]]="","",CONCATENATE(IF(Tableau_calcul[[#This Row],[agrégat.période.fin]]="fin","fin","continue"),Tableau_calcul[[#This Row],[agrégat.num]]))</f>
        <v>#NUM!</v>
      </c>
      <c r="I138" s="5" t="e">
        <f ca="1">IF(Tableau_calcul[[#This Row],[agrégat.période.début]]="début",Tableau_calcul[[#This Row],[Date]],"")</f>
        <v>#NUM!</v>
      </c>
      <c r="J138" s="5" t="e">
        <f>IF(Tableau_calcul[[#This Row],[Traitement]]="","",IF(Tableau_calcul[[#This Row],[agrégat.num.période.fin]]=H137,"",VLOOKUP(CONCATENATE("fin",Tableau_calcul[[#This Row],[agrégat.num]]),Tableau_calcul[[agrégat.num.période.fin]:[Date]],4,FALSE)))</f>
        <v>#NUM!</v>
      </c>
      <c r="K138" s="5">
        <f>IF(AND(OR(MOD(YEAR(K137),400)=0,AND(MOD(YEAR(K137),4)=0,MOD(YEAR(K137),100)&lt;&gt;0)),MONTH(K137)=2,DAY(K137)=28),K137+1,
IF(AND(MONTH(K137)=2,DAY(K137)=28,COUNTIF($K$2:K137,DATE(YEAR(K137)-1,2,28))+COUNTIF($K$2:K137,DATE(YEAR(K137),2,28))&lt;2),DATE(YEAR(K137),2,28),IF(ROW()=2,Date_survenance,K137+1)))</f>
        <v>135</v>
      </c>
      <c r="L13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8" s="24" t="e">
        <f>IF(Tableau_calcul[[#This Row],[Date]]=K137,"",IF(AND(K138=DATE(YEAR(A138)+1,MONTH(A138),DAY(A138)),Tableau_absentéisme_décomposé[[#This Row],[Traitement]]="Plein traitement"),"anniv PT",IF(COUNTIF($P$2:P137,"Plein traitement")+COUNTIF(B138:$B$367,"Plein traitement")&lt;droits_PT,droits_PT-COUNTIF($P$2:P137,"Plein traitement")-COUNTIF(B138:$B$367,"Plein traitement"),0)))</f>
        <v>#NUM!</v>
      </c>
      <c r="N138" s="1" t="e">
        <f>droits_DT</f>
        <v>#NUM!</v>
      </c>
      <c r="O138" s="1" t="e">
        <f>IF(Tableau_calcul[[#This Row],[Date]]=K137,"",IF(AND(K138=DATE(YEAR(A138)+1,MONTH(A138),DAY(A138)),Tableau_absentéisme_décomposé[[#This Row],[Traitement]]="Demi traitement"),"anniv DT",IF(COUNTIF($P$2:P137,"Demi traitement")+IF(AND($A$60=$A$61,$B$60=$B$61,$B$60="Demi traitement"),COUNTIF(B138:$B$367,"Demi traitement")-1,COUNTIF(B138:$B$367,"Demi traitement"))&lt;droits_DT,droits_DT-COUNTIF($P$2:P137,"Demi traitement")-IF(AND($A$60=$A$61,$B$60=$B$61,$B$60="Demi traitement"),COUNTIF(B138:$B$367,"Demi traitement")-1,COUNTIF(B138:$B$367,"Demi traitement")),0)))</f>
        <v>#NUM!</v>
      </c>
      <c r="P138" s="1" t="e">
        <f>IF(M138="","",IF(OR(M138="anniv PT",M138&gt;0),"Plein traitement",IF(OR(LEFT(Statut_agent,1)="A",LEFT(Statut_agent,1)="B",LEFT(Statut_agent,1)="C"),"Demi Traitement",IF(OR(O138="anniv DT",O138&gt;0),"Demi traitement","Sans traitement"))))</f>
        <v>#NUM!</v>
      </c>
    </row>
    <row r="139" spans="1:16" x14ac:dyDescent="0.25">
      <c r="A139" s="28">
        <f>IF(AND(OR(MOD(YEAR(Tableau_calcul[[#This Row],[Date]])-1,400)=0,AND(MOD(YEAR(Tableau_calcul[[#This Row],[Date]])-1,4)=0,MOD(YEAR(Tableau_calcul[[#This Row],[Date]])-1,100)&lt;&gt;0)),MONTH(A138)=2,DAY(A138)=28,COUNTIF($A$2:A138,DATE(YEAR(A138),2,28))&lt;2),DATE(YEAR(Tableau_calcul[[#This Row],[Date]])-1,2,29),IF(AND(DAY(A138)=28,MONTH(A138)=2,COUNTIF($A$2:A138,DATE(YEAR(A138)-1,2,28))+COUNTIF($A$2:A138,DATE(YEAR(A138),2,28))&lt;2),DATE(YEAR(Tableau_calcul[[#This Row],[Date]])-1,2,28),DATE(YEAR(Tableau_calcul[[#This Row],[Date]])-1,MONTH(Tableau_calcul[[#This Row],[Date]]),DAY(Tableau_calcul[[#This Row],[Date]]))))</f>
        <v>693732</v>
      </c>
      <c r="B139" s="1" t="str">
        <f>IF(Tableau_absentéisme_décomposé[[#This Row],[Date]]=A138,"",IFERROR(INDEX(Tableau_absentéisme[],IF(AND(Tableau_absentéisme_décomposé[[#This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39" s="1" t="e">
        <f ca="1">IF(Tableau_calcul[[#This Row],[Traitement]]="","",IF(Tableau_calcul[[#This Row],[Traitement]]&lt;&gt;IF(K137=K138,OFFSET(Tableau_calcul[[#This Row],[Traitement]],2,0),OFFSET(Tableau_calcul[[#This Row],[Traitement]],-1,0)),"début","continue"))</f>
        <v>#NUM!</v>
      </c>
      <c r="E139" s="1" t="e">
        <f ca="1">IF(Tableau_calcul[[#This Row],[Traitement]]="","",IF(Tableau_calcul[[#This Row],[Traitement]]&lt;&gt;IF(Tableau_calcul[[#This Row],[Date]]=K140,OFFSET(Tableau_calcul[[#This Row],[Traitement]],2,0),OFFSET(Tableau_calcul[[#This Row],[Traitement]],1,0)),"fin","continue"))</f>
        <v>#NUM!</v>
      </c>
      <c r="F139" s="1">
        <f ca="1">COUNTIF($D$2:D139,"début")</f>
        <v>0</v>
      </c>
      <c r="G139" s="1" t="e">
        <f>IF(Tableau_calcul[[#This Row],[Traitement]]="","",CONCATENATE(Tableau_calcul[[#This Row],[agrégat.période.début]],Tableau_calcul[[#This Row],[agrégat.num]]))</f>
        <v>#NUM!</v>
      </c>
      <c r="H139" s="1" t="e">
        <f>IF(Tableau_calcul[[#This Row],[Traitement]]="","",CONCATENATE(IF(Tableau_calcul[[#This Row],[agrégat.période.fin]]="fin","fin","continue"),Tableau_calcul[[#This Row],[agrégat.num]]))</f>
        <v>#NUM!</v>
      </c>
      <c r="I139" s="5" t="e">
        <f ca="1">IF(Tableau_calcul[[#This Row],[agrégat.période.début]]="début",Tableau_calcul[[#This Row],[Date]],"")</f>
        <v>#NUM!</v>
      </c>
      <c r="J139" s="5" t="e">
        <f>IF(Tableau_calcul[[#This Row],[Traitement]]="","",IF(Tableau_calcul[[#This Row],[agrégat.num.période.fin]]=H138,"",VLOOKUP(CONCATENATE("fin",Tableau_calcul[[#This Row],[agrégat.num]]),Tableau_calcul[[agrégat.num.période.fin]:[Date]],4,FALSE)))</f>
        <v>#NUM!</v>
      </c>
      <c r="K139" s="5">
        <f>IF(AND(OR(MOD(YEAR(K138),400)=0,AND(MOD(YEAR(K138),4)=0,MOD(YEAR(K138),100)&lt;&gt;0)),MONTH(K138)=2,DAY(K138)=28),K138+1,
IF(AND(MONTH(K138)=2,DAY(K138)=28,COUNTIF($K$2:K138,DATE(YEAR(K138)-1,2,28))+COUNTIF($K$2:K138,DATE(YEAR(K138),2,28))&lt;2),DATE(YEAR(K138),2,28),IF(ROW()=2,Date_survenance,K138+1)))</f>
        <v>136</v>
      </c>
      <c r="L13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39" s="24" t="e">
        <f>IF(Tableau_calcul[[#This Row],[Date]]=K138,"",IF(AND(K139=DATE(YEAR(A139)+1,MONTH(A139),DAY(A139)),Tableau_absentéisme_décomposé[[#This Row],[Traitement]]="Plein traitement"),"anniv PT",IF(COUNTIF($P$2:P138,"Plein traitement")+COUNTIF(B139:$B$367,"Plein traitement")&lt;droits_PT,droits_PT-COUNTIF($P$2:P138,"Plein traitement")-COUNTIF(B139:$B$367,"Plein traitement"),0)))</f>
        <v>#NUM!</v>
      </c>
      <c r="N139" s="1" t="e">
        <f>droits_DT</f>
        <v>#NUM!</v>
      </c>
      <c r="O139" s="1" t="e">
        <f>IF(Tableau_calcul[[#This Row],[Date]]=K138,"",IF(AND(K139=DATE(YEAR(A139)+1,MONTH(A139),DAY(A139)),Tableau_absentéisme_décomposé[[#This Row],[Traitement]]="Demi traitement"),"anniv DT",IF(COUNTIF($P$2:P138,"Demi traitement")+IF(AND($A$60=$A$61,$B$60=$B$61,$B$60="Demi traitement"),COUNTIF(B139:$B$367,"Demi traitement")-1,COUNTIF(B139:$B$367,"Demi traitement"))&lt;droits_DT,droits_DT-COUNTIF($P$2:P138,"Demi traitement")-IF(AND($A$60=$A$61,$B$60=$B$61,$B$60="Demi traitement"),COUNTIF(B139:$B$367,"Demi traitement")-1,COUNTIF(B139:$B$367,"Demi traitement")),0)))</f>
        <v>#NUM!</v>
      </c>
      <c r="P139" s="1" t="e">
        <f>IF(M139="","",IF(OR(M139="anniv PT",M139&gt;0),"Plein traitement",IF(OR(LEFT(Statut_agent,1)="A",LEFT(Statut_agent,1)="B",LEFT(Statut_agent,1)="C"),"Demi Traitement",IF(OR(O139="anniv DT",O139&gt;0),"Demi traitement","Sans traitement"))))</f>
        <v>#NUM!</v>
      </c>
    </row>
    <row r="140" spans="1:16" x14ac:dyDescent="0.25">
      <c r="A140" s="28">
        <f>IF(AND(OR(MOD(YEAR(Tableau_calcul[[#This Row],[Date]])-1,400)=0,AND(MOD(YEAR(Tableau_calcul[[#This Row],[Date]])-1,4)=0,MOD(YEAR(Tableau_calcul[[#This Row],[Date]])-1,100)&lt;&gt;0)),MONTH(A139)=2,DAY(A139)=28,COUNTIF($A$2:A139,DATE(YEAR(A139),2,28))&lt;2),DATE(YEAR(Tableau_calcul[[#This Row],[Date]])-1,2,29),IF(AND(DAY(A139)=28,MONTH(A139)=2,COUNTIF($A$2:A139,DATE(YEAR(A139)-1,2,28))+COUNTIF($A$2:A139,DATE(YEAR(A139),2,28))&lt;2),DATE(YEAR(Tableau_calcul[[#This Row],[Date]])-1,2,28),DATE(YEAR(Tableau_calcul[[#This Row],[Date]])-1,MONTH(Tableau_calcul[[#This Row],[Date]]),DAY(Tableau_calcul[[#This Row],[Date]]))))</f>
        <v>693733</v>
      </c>
      <c r="B140" s="1" t="str">
        <f>IF(Tableau_absentéisme_décomposé[[#This Row],[Date]]=A139,"",IFERROR(INDEX(Tableau_absentéisme[],IF(AND(Tableau_absentéisme_décomposé[[#This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0" s="1" t="e">
        <f ca="1">IF(Tableau_calcul[[#This Row],[Traitement]]="","",IF(Tableau_calcul[[#This Row],[Traitement]]&lt;&gt;IF(K138=K139,OFFSET(Tableau_calcul[[#This Row],[Traitement]],2,0),OFFSET(Tableau_calcul[[#This Row],[Traitement]],-1,0)),"début","continue"))</f>
        <v>#NUM!</v>
      </c>
      <c r="E140" s="1" t="e">
        <f ca="1">IF(Tableau_calcul[[#This Row],[Traitement]]="","",IF(Tableau_calcul[[#This Row],[Traitement]]&lt;&gt;IF(Tableau_calcul[[#This Row],[Date]]=K141,OFFSET(Tableau_calcul[[#This Row],[Traitement]],2,0),OFFSET(Tableau_calcul[[#This Row],[Traitement]],1,0)),"fin","continue"))</f>
        <v>#NUM!</v>
      </c>
      <c r="F140" s="1">
        <f ca="1">COUNTIF($D$2:D140,"début")</f>
        <v>0</v>
      </c>
      <c r="G140" s="1" t="e">
        <f>IF(Tableau_calcul[[#This Row],[Traitement]]="","",CONCATENATE(Tableau_calcul[[#This Row],[agrégat.période.début]],Tableau_calcul[[#This Row],[agrégat.num]]))</f>
        <v>#NUM!</v>
      </c>
      <c r="H140" s="1" t="e">
        <f>IF(Tableau_calcul[[#This Row],[Traitement]]="","",CONCATENATE(IF(Tableau_calcul[[#This Row],[agrégat.période.fin]]="fin","fin","continue"),Tableau_calcul[[#This Row],[agrégat.num]]))</f>
        <v>#NUM!</v>
      </c>
      <c r="I140" s="5" t="e">
        <f ca="1">IF(Tableau_calcul[[#This Row],[agrégat.période.début]]="début",Tableau_calcul[[#This Row],[Date]],"")</f>
        <v>#NUM!</v>
      </c>
      <c r="J140" s="5" t="e">
        <f>IF(Tableau_calcul[[#This Row],[Traitement]]="","",IF(Tableau_calcul[[#This Row],[agrégat.num.période.fin]]=H139,"",VLOOKUP(CONCATENATE("fin",Tableau_calcul[[#This Row],[agrégat.num]]),Tableau_calcul[[agrégat.num.période.fin]:[Date]],4,FALSE)))</f>
        <v>#NUM!</v>
      </c>
      <c r="K140" s="5">
        <f>IF(AND(OR(MOD(YEAR(K139),400)=0,AND(MOD(YEAR(K139),4)=0,MOD(YEAR(K139),100)&lt;&gt;0)),MONTH(K139)=2,DAY(K139)=28),K139+1,
IF(AND(MONTH(K139)=2,DAY(K139)=28,COUNTIF($K$2:K139,DATE(YEAR(K139)-1,2,28))+COUNTIF($K$2:K139,DATE(YEAR(K139),2,28))&lt;2),DATE(YEAR(K139),2,28),IF(ROW()=2,Date_survenance,K139+1)))</f>
        <v>137</v>
      </c>
      <c r="L14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0" s="24" t="e">
        <f>IF(Tableau_calcul[[#This Row],[Date]]=K139,"",IF(AND(K140=DATE(YEAR(A140)+1,MONTH(A140),DAY(A140)),Tableau_absentéisme_décomposé[[#This Row],[Traitement]]="Plein traitement"),"anniv PT",IF(COUNTIF($P$2:P139,"Plein traitement")+COUNTIF(B140:$B$367,"Plein traitement")&lt;droits_PT,droits_PT-COUNTIF($P$2:P139,"Plein traitement")-COUNTIF(B140:$B$367,"Plein traitement"),0)))</f>
        <v>#NUM!</v>
      </c>
      <c r="N140" s="1" t="e">
        <f>droits_DT</f>
        <v>#NUM!</v>
      </c>
      <c r="O140" s="1" t="e">
        <f>IF(Tableau_calcul[[#This Row],[Date]]=K139,"",IF(AND(K140=DATE(YEAR(A140)+1,MONTH(A140),DAY(A140)),Tableau_absentéisme_décomposé[[#This Row],[Traitement]]="Demi traitement"),"anniv DT",IF(COUNTIF($P$2:P139,"Demi traitement")+IF(AND($A$60=$A$61,$B$60=$B$61,$B$60="Demi traitement"),COUNTIF(B140:$B$367,"Demi traitement")-1,COUNTIF(B140:$B$367,"Demi traitement"))&lt;droits_DT,droits_DT-COUNTIF($P$2:P139,"Demi traitement")-IF(AND($A$60=$A$61,$B$60=$B$61,$B$60="Demi traitement"),COUNTIF(B140:$B$367,"Demi traitement")-1,COUNTIF(B140:$B$367,"Demi traitement")),0)))</f>
        <v>#NUM!</v>
      </c>
      <c r="P140" s="1" t="e">
        <f>IF(M140="","",IF(OR(M140="anniv PT",M140&gt;0),"Plein traitement",IF(OR(LEFT(Statut_agent,1)="A",LEFT(Statut_agent,1)="B",LEFT(Statut_agent,1)="C"),"Demi Traitement",IF(OR(O140="anniv DT",O140&gt;0),"Demi traitement","Sans traitement"))))</f>
        <v>#NUM!</v>
      </c>
    </row>
    <row r="141" spans="1:16" x14ac:dyDescent="0.25">
      <c r="A141" s="28">
        <f>IF(AND(OR(MOD(YEAR(Tableau_calcul[[#This Row],[Date]])-1,400)=0,AND(MOD(YEAR(Tableau_calcul[[#This Row],[Date]])-1,4)=0,MOD(YEAR(Tableau_calcul[[#This Row],[Date]])-1,100)&lt;&gt;0)),MONTH(A140)=2,DAY(A140)=28,COUNTIF($A$2:A140,DATE(YEAR(A140),2,28))&lt;2),DATE(YEAR(Tableau_calcul[[#This Row],[Date]])-1,2,29),IF(AND(DAY(A140)=28,MONTH(A140)=2,COUNTIF($A$2:A140,DATE(YEAR(A140)-1,2,28))+COUNTIF($A$2:A140,DATE(YEAR(A140),2,28))&lt;2),DATE(YEAR(Tableau_calcul[[#This Row],[Date]])-1,2,28),DATE(YEAR(Tableau_calcul[[#This Row],[Date]])-1,MONTH(Tableau_calcul[[#This Row],[Date]]),DAY(Tableau_calcul[[#This Row],[Date]]))))</f>
        <v>693734</v>
      </c>
      <c r="B141" s="1" t="str">
        <f>IF(Tableau_absentéisme_décomposé[[#This Row],[Date]]=A140,"",IFERROR(INDEX(Tableau_absentéisme[],IF(AND(Tableau_absentéisme_décomposé[[#This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1" s="1" t="e">
        <f ca="1">IF(Tableau_calcul[[#This Row],[Traitement]]="","",IF(Tableau_calcul[[#This Row],[Traitement]]&lt;&gt;IF(K139=K140,OFFSET(Tableau_calcul[[#This Row],[Traitement]],2,0),OFFSET(Tableau_calcul[[#This Row],[Traitement]],-1,0)),"début","continue"))</f>
        <v>#NUM!</v>
      </c>
      <c r="E141" s="1" t="e">
        <f ca="1">IF(Tableau_calcul[[#This Row],[Traitement]]="","",IF(Tableau_calcul[[#This Row],[Traitement]]&lt;&gt;IF(Tableau_calcul[[#This Row],[Date]]=K142,OFFSET(Tableau_calcul[[#This Row],[Traitement]],2,0),OFFSET(Tableau_calcul[[#This Row],[Traitement]],1,0)),"fin","continue"))</f>
        <v>#NUM!</v>
      </c>
      <c r="F141" s="1">
        <f ca="1">COUNTIF($D$2:D141,"début")</f>
        <v>0</v>
      </c>
      <c r="G141" s="1" t="e">
        <f>IF(Tableau_calcul[[#This Row],[Traitement]]="","",CONCATENATE(Tableau_calcul[[#This Row],[agrégat.période.début]],Tableau_calcul[[#This Row],[agrégat.num]]))</f>
        <v>#NUM!</v>
      </c>
      <c r="H141" s="1" t="e">
        <f>IF(Tableau_calcul[[#This Row],[Traitement]]="","",CONCATENATE(IF(Tableau_calcul[[#This Row],[agrégat.période.fin]]="fin","fin","continue"),Tableau_calcul[[#This Row],[agrégat.num]]))</f>
        <v>#NUM!</v>
      </c>
      <c r="I141" s="5" t="e">
        <f ca="1">IF(Tableau_calcul[[#This Row],[agrégat.période.début]]="début",Tableau_calcul[[#This Row],[Date]],"")</f>
        <v>#NUM!</v>
      </c>
      <c r="J141" s="5" t="e">
        <f>IF(Tableau_calcul[[#This Row],[Traitement]]="","",IF(Tableau_calcul[[#This Row],[agrégat.num.période.fin]]=H140,"",VLOOKUP(CONCATENATE("fin",Tableau_calcul[[#This Row],[agrégat.num]]),Tableau_calcul[[agrégat.num.période.fin]:[Date]],4,FALSE)))</f>
        <v>#NUM!</v>
      </c>
      <c r="K141" s="5">
        <f>IF(AND(OR(MOD(YEAR(K140),400)=0,AND(MOD(YEAR(K140),4)=0,MOD(YEAR(K140),100)&lt;&gt;0)),MONTH(K140)=2,DAY(K140)=28),K140+1,
IF(AND(MONTH(K140)=2,DAY(K140)=28,COUNTIF($K$2:K140,DATE(YEAR(K140)-1,2,28))+COUNTIF($K$2:K140,DATE(YEAR(K140),2,28))&lt;2),DATE(YEAR(K140),2,28),IF(ROW()=2,Date_survenance,K140+1)))</f>
        <v>138</v>
      </c>
      <c r="L14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1" s="24" t="e">
        <f>IF(Tableau_calcul[[#This Row],[Date]]=K140,"",IF(AND(K141=DATE(YEAR(A141)+1,MONTH(A141),DAY(A141)),Tableau_absentéisme_décomposé[[#This Row],[Traitement]]="Plein traitement"),"anniv PT",IF(COUNTIF($P$2:P140,"Plein traitement")+COUNTIF(B141:$B$367,"Plein traitement")&lt;droits_PT,droits_PT-COUNTIF($P$2:P140,"Plein traitement")-COUNTIF(B141:$B$367,"Plein traitement"),0)))</f>
        <v>#NUM!</v>
      </c>
      <c r="N141" s="1" t="e">
        <f>droits_DT</f>
        <v>#NUM!</v>
      </c>
      <c r="O141" s="1" t="e">
        <f>IF(Tableau_calcul[[#This Row],[Date]]=K140,"",IF(AND(K141=DATE(YEAR(A141)+1,MONTH(A141),DAY(A141)),Tableau_absentéisme_décomposé[[#This Row],[Traitement]]="Demi traitement"),"anniv DT",IF(COUNTIF($P$2:P140,"Demi traitement")+IF(AND($A$60=$A$61,$B$60=$B$61,$B$60="Demi traitement"),COUNTIF(B141:$B$367,"Demi traitement")-1,COUNTIF(B141:$B$367,"Demi traitement"))&lt;droits_DT,droits_DT-COUNTIF($P$2:P140,"Demi traitement")-IF(AND($A$60=$A$61,$B$60=$B$61,$B$60="Demi traitement"),COUNTIF(B141:$B$367,"Demi traitement")-1,COUNTIF(B141:$B$367,"Demi traitement")),0)))</f>
        <v>#NUM!</v>
      </c>
      <c r="P141" s="1" t="e">
        <f>IF(M141="","",IF(OR(M141="anniv PT",M141&gt;0),"Plein traitement",IF(OR(LEFT(Statut_agent,1)="A",LEFT(Statut_agent,1)="B",LEFT(Statut_agent,1)="C"),"Demi Traitement",IF(OR(O141="anniv DT",O141&gt;0),"Demi traitement","Sans traitement"))))</f>
        <v>#NUM!</v>
      </c>
    </row>
    <row r="142" spans="1:16" x14ac:dyDescent="0.25">
      <c r="A142" s="28">
        <f>IF(AND(OR(MOD(YEAR(Tableau_calcul[[#This Row],[Date]])-1,400)=0,AND(MOD(YEAR(Tableau_calcul[[#This Row],[Date]])-1,4)=0,MOD(YEAR(Tableau_calcul[[#This Row],[Date]])-1,100)&lt;&gt;0)),MONTH(A141)=2,DAY(A141)=28,COUNTIF($A$2:A141,DATE(YEAR(A141),2,28))&lt;2),DATE(YEAR(Tableau_calcul[[#This Row],[Date]])-1,2,29),IF(AND(DAY(A141)=28,MONTH(A141)=2,COUNTIF($A$2:A141,DATE(YEAR(A141)-1,2,28))+COUNTIF($A$2:A141,DATE(YEAR(A141),2,28))&lt;2),DATE(YEAR(Tableau_calcul[[#This Row],[Date]])-1,2,28),DATE(YEAR(Tableau_calcul[[#This Row],[Date]])-1,MONTH(Tableau_calcul[[#This Row],[Date]]),DAY(Tableau_calcul[[#This Row],[Date]]))))</f>
        <v>693735</v>
      </c>
      <c r="B142" s="1" t="str">
        <f>IF(Tableau_absentéisme_décomposé[[#This Row],[Date]]=A141,"",IFERROR(INDEX(Tableau_absentéisme[],IF(AND(Tableau_absentéisme_décomposé[[#This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2" s="1" t="e">
        <f ca="1">IF(Tableau_calcul[[#This Row],[Traitement]]="","",IF(Tableau_calcul[[#This Row],[Traitement]]&lt;&gt;IF(K140=K141,OFFSET(Tableau_calcul[[#This Row],[Traitement]],2,0),OFFSET(Tableau_calcul[[#This Row],[Traitement]],-1,0)),"début","continue"))</f>
        <v>#NUM!</v>
      </c>
      <c r="E142" s="1" t="e">
        <f ca="1">IF(Tableau_calcul[[#This Row],[Traitement]]="","",IF(Tableau_calcul[[#This Row],[Traitement]]&lt;&gt;IF(Tableau_calcul[[#This Row],[Date]]=K143,OFFSET(Tableau_calcul[[#This Row],[Traitement]],2,0),OFFSET(Tableau_calcul[[#This Row],[Traitement]],1,0)),"fin","continue"))</f>
        <v>#NUM!</v>
      </c>
      <c r="F142" s="1">
        <f ca="1">COUNTIF($D$2:D142,"début")</f>
        <v>0</v>
      </c>
      <c r="G142" s="1" t="e">
        <f>IF(Tableau_calcul[[#This Row],[Traitement]]="","",CONCATENATE(Tableau_calcul[[#This Row],[agrégat.période.début]],Tableau_calcul[[#This Row],[agrégat.num]]))</f>
        <v>#NUM!</v>
      </c>
      <c r="H142" s="1" t="e">
        <f>IF(Tableau_calcul[[#This Row],[Traitement]]="","",CONCATENATE(IF(Tableau_calcul[[#This Row],[agrégat.période.fin]]="fin","fin","continue"),Tableau_calcul[[#This Row],[agrégat.num]]))</f>
        <v>#NUM!</v>
      </c>
      <c r="I142" s="5" t="e">
        <f ca="1">IF(Tableau_calcul[[#This Row],[agrégat.période.début]]="début",Tableau_calcul[[#This Row],[Date]],"")</f>
        <v>#NUM!</v>
      </c>
      <c r="J142" s="5" t="e">
        <f>IF(Tableau_calcul[[#This Row],[Traitement]]="","",IF(Tableau_calcul[[#This Row],[agrégat.num.période.fin]]=H141,"",VLOOKUP(CONCATENATE("fin",Tableau_calcul[[#This Row],[agrégat.num]]),Tableau_calcul[[agrégat.num.période.fin]:[Date]],4,FALSE)))</f>
        <v>#NUM!</v>
      </c>
      <c r="K142" s="5">
        <f>IF(AND(OR(MOD(YEAR(K141),400)=0,AND(MOD(YEAR(K141),4)=0,MOD(YEAR(K141),100)&lt;&gt;0)),MONTH(K141)=2,DAY(K141)=28),K141+1,
IF(AND(MONTH(K141)=2,DAY(K141)=28,COUNTIF($K$2:K141,DATE(YEAR(K141)-1,2,28))+COUNTIF($K$2:K141,DATE(YEAR(K141),2,28))&lt;2),DATE(YEAR(K141),2,28),IF(ROW()=2,Date_survenance,K141+1)))</f>
        <v>139</v>
      </c>
      <c r="L14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2" s="24" t="e">
        <f>IF(Tableau_calcul[[#This Row],[Date]]=K141,"",IF(AND(K142=DATE(YEAR(A142)+1,MONTH(A142),DAY(A142)),Tableau_absentéisme_décomposé[[#This Row],[Traitement]]="Plein traitement"),"anniv PT",IF(COUNTIF($P$2:P141,"Plein traitement")+COUNTIF(B142:$B$367,"Plein traitement")&lt;droits_PT,droits_PT-COUNTIF($P$2:P141,"Plein traitement")-COUNTIF(B142:$B$367,"Plein traitement"),0)))</f>
        <v>#NUM!</v>
      </c>
      <c r="N142" s="1" t="e">
        <f>droits_DT</f>
        <v>#NUM!</v>
      </c>
      <c r="O142" s="1" t="e">
        <f>IF(Tableau_calcul[[#This Row],[Date]]=K141,"",IF(AND(K142=DATE(YEAR(A142)+1,MONTH(A142),DAY(A142)),Tableau_absentéisme_décomposé[[#This Row],[Traitement]]="Demi traitement"),"anniv DT",IF(COUNTIF($P$2:P141,"Demi traitement")+IF(AND($A$60=$A$61,$B$60=$B$61,$B$60="Demi traitement"),COUNTIF(B142:$B$367,"Demi traitement")-1,COUNTIF(B142:$B$367,"Demi traitement"))&lt;droits_DT,droits_DT-COUNTIF($P$2:P141,"Demi traitement")-IF(AND($A$60=$A$61,$B$60=$B$61,$B$60="Demi traitement"),COUNTIF(B142:$B$367,"Demi traitement")-1,COUNTIF(B142:$B$367,"Demi traitement")),0)))</f>
        <v>#NUM!</v>
      </c>
      <c r="P142" s="1" t="e">
        <f>IF(M142="","",IF(OR(M142="anniv PT",M142&gt;0),"Plein traitement",IF(OR(LEFT(Statut_agent,1)="A",LEFT(Statut_agent,1)="B",LEFT(Statut_agent,1)="C"),"Demi Traitement",IF(OR(O142="anniv DT",O142&gt;0),"Demi traitement","Sans traitement"))))</f>
        <v>#NUM!</v>
      </c>
    </row>
    <row r="143" spans="1:16" x14ac:dyDescent="0.25">
      <c r="A143" s="28">
        <f>IF(AND(OR(MOD(YEAR(Tableau_calcul[[#This Row],[Date]])-1,400)=0,AND(MOD(YEAR(Tableau_calcul[[#This Row],[Date]])-1,4)=0,MOD(YEAR(Tableau_calcul[[#This Row],[Date]])-1,100)&lt;&gt;0)),MONTH(A142)=2,DAY(A142)=28,COUNTIF($A$2:A142,DATE(YEAR(A142),2,28))&lt;2),DATE(YEAR(Tableau_calcul[[#This Row],[Date]])-1,2,29),IF(AND(DAY(A142)=28,MONTH(A142)=2,COUNTIF($A$2:A142,DATE(YEAR(A142)-1,2,28))+COUNTIF($A$2:A142,DATE(YEAR(A142),2,28))&lt;2),DATE(YEAR(Tableau_calcul[[#This Row],[Date]])-1,2,28),DATE(YEAR(Tableau_calcul[[#This Row],[Date]])-1,MONTH(Tableau_calcul[[#This Row],[Date]]),DAY(Tableau_calcul[[#This Row],[Date]]))))</f>
        <v>693736</v>
      </c>
      <c r="B143" s="1" t="str">
        <f>IF(Tableau_absentéisme_décomposé[[#This Row],[Date]]=A142,"",IFERROR(INDEX(Tableau_absentéisme[],IF(AND(Tableau_absentéisme_décomposé[[#This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3" s="1" t="e">
        <f ca="1">IF(Tableau_calcul[[#This Row],[Traitement]]="","",IF(Tableau_calcul[[#This Row],[Traitement]]&lt;&gt;IF(K141=K142,OFFSET(Tableau_calcul[[#This Row],[Traitement]],2,0),OFFSET(Tableau_calcul[[#This Row],[Traitement]],-1,0)),"début","continue"))</f>
        <v>#NUM!</v>
      </c>
      <c r="E143" s="1" t="e">
        <f ca="1">IF(Tableau_calcul[[#This Row],[Traitement]]="","",IF(Tableau_calcul[[#This Row],[Traitement]]&lt;&gt;IF(Tableau_calcul[[#This Row],[Date]]=K144,OFFSET(Tableau_calcul[[#This Row],[Traitement]],2,0),OFFSET(Tableau_calcul[[#This Row],[Traitement]],1,0)),"fin","continue"))</f>
        <v>#NUM!</v>
      </c>
      <c r="F143" s="1">
        <f ca="1">COUNTIF($D$2:D143,"début")</f>
        <v>0</v>
      </c>
      <c r="G143" s="1" t="e">
        <f>IF(Tableau_calcul[[#This Row],[Traitement]]="","",CONCATENATE(Tableau_calcul[[#This Row],[agrégat.période.début]],Tableau_calcul[[#This Row],[agrégat.num]]))</f>
        <v>#NUM!</v>
      </c>
      <c r="H143" s="1" t="e">
        <f>IF(Tableau_calcul[[#This Row],[Traitement]]="","",CONCATENATE(IF(Tableau_calcul[[#This Row],[agrégat.période.fin]]="fin","fin","continue"),Tableau_calcul[[#This Row],[agrégat.num]]))</f>
        <v>#NUM!</v>
      </c>
      <c r="I143" s="5" t="e">
        <f ca="1">IF(Tableau_calcul[[#This Row],[agrégat.période.début]]="début",Tableau_calcul[[#This Row],[Date]],"")</f>
        <v>#NUM!</v>
      </c>
      <c r="J143" s="5" t="e">
        <f>IF(Tableau_calcul[[#This Row],[Traitement]]="","",IF(Tableau_calcul[[#This Row],[agrégat.num.période.fin]]=H142,"",VLOOKUP(CONCATENATE("fin",Tableau_calcul[[#This Row],[agrégat.num]]),Tableau_calcul[[agrégat.num.période.fin]:[Date]],4,FALSE)))</f>
        <v>#NUM!</v>
      </c>
      <c r="K143" s="5">
        <f>IF(AND(OR(MOD(YEAR(K142),400)=0,AND(MOD(YEAR(K142),4)=0,MOD(YEAR(K142),100)&lt;&gt;0)),MONTH(K142)=2,DAY(K142)=28),K142+1,
IF(AND(MONTH(K142)=2,DAY(K142)=28,COUNTIF($K$2:K142,DATE(YEAR(K142)-1,2,28))+COUNTIF($K$2:K142,DATE(YEAR(K142),2,28))&lt;2),DATE(YEAR(K142),2,28),IF(ROW()=2,Date_survenance,K142+1)))</f>
        <v>140</v>
      </c>
      <c r="L14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3" s="24" t="e">
        <f>IF(Tableau_calcul[[#This Row],[Date]]=K142,"",IF(AND(K143=DATE(YEAR(A143)+1,MONTH(A143),DAY(A143)),Tableau_absentéisme_décomposé[[#This Row],[Traitement]]="Plein traitement"),"anniv PT",IF(COUNTIF($P$2:P142,"Plein traitement")+COUNTIF(B143:$B$367,"Plein traitement")&lt;droits_PT,droits_PT-COUNTIF($P$2:P142,"Plein traitement")-COUNTIF(B143:$B$367,"Plein traitement"),0)))</f>
        <v>#NUM!</v>
      </c>
      <c r="N143" s="1" t="e">
        <f>droits_DT</f>
        <v>#NUM!</v>
      </c>
      <c r="O143" s="1" t="e">
        <f>IF(Tableau_calcul[[#This Row],[Date]]=K142,"",IF(AND(K143=DATE(YEAR(A143)+1,MONTH(A143),DAY(A143)),Tableau_absentéisme_décomposé[[#This Row],[Traitement]]="Demi traitement"),"anniv DT",IF(COUNTIF($P$2:P142,"Demi traitement")+IF(AND($A$60=$A$61,$B$60=$B$61,$B$60="Demi traitement"),COUNTIF(B143:$B$367,"Demi traitement")-1,COUNTIF(B143:$B$367,"Demi traitement"))&lt;droits_DT,droits_DT-COUNTIF($P$2:P142,"Demi traitement")-IF(AND($A$60=$A$61,$B$60=$B$61,$B$60="Demi traitement"),COUNTIF(B143:$B$367,"Demi traitement")-1,COUNTIF(B143:$B$367,"Demi traitement")),0)))</f>
        <v>#NUM!</v>
      </c>
      <c r="P143" s="1" t="e">
        <f>IF(M143="","",IF(OR(M143="anniv PT",M143&gt;0),"Plein traitement",IF(OR(LEFT(Statut_agent,1)="A",LEFT(Statut_agent,1)="B",LEFT(Statut_agent,1)="C"),"Demi Traitement",IF(OR(O143="anniv DT",O143&gt;0),"Demi traitement","Sans traitement"))))</f>
        <v>#NUM!</v>
      </c>
    </row>
    <row r="144" spans="1:16" x14ac:dyDescent="0.25">
      <c r="A144" s="28">
        <f>IF(AND(OR(MOD(YEAR(Tableau_calcul[[#This Row],[Date]])-1,400)=0,AND(MOD(YEAR(Tableau_calcul[[#This Row],[Date]])-1,4)=0,MOD(YEAR(Tableau_calcul[[#This Row],[Date]])-1,100)&lt;&gt;0)),MONTH(A143)=2,DAY(A143)=28,COUNTIF($A$2:A143,DATE(YEAR(A143),2,28))&lt;2),DATE(YEAR(Tableau_calcul[[#This Row],[Date]])-1,2,29),IF(AND(DAY(A143)=28,MONTH(A143)=2,COUNTIF($A$2:A143,DATE(YEAR(A143)-1,2,28))+COUNTIF($A$2:A143,DATE(YEAR(A143),2,28))&lt;2),DATE(YEAR(Tableau_calcul[[#This Row],[Date]])-1,2,28),DATE(YEAR(Tableau_calcul[[#This Row],[Date]])-1,MONTH(Tableau_calcul[[#This Row],[Date]]),DAY(Tableau_calcul[[#This Row],[Date]]))))</f>
        <v>693737</v>
      </c>
      <c r="B144" s="1" t="str">
        <f>IF(Tableau_absentéisme_décomposé[[#This Row],[Date]]=A143,"",IFERROR(INDEX(Tableau_absentéisme[],IF(AND(Tableau_absentéisme_décomposé[[#This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4" s="1" t="e">
        <f ca="1">IF(Tableau_calcul[[#This Row],[Traitement]]="","",IF(Tableau_calcul[[#This Row],[Traitement]]&lt;&gt;IF(K142=K143,OFFSET(Tableau_calcul[[#This Row],[Traitement]],2,0),OFFSET(Tableau_calcul[[#This Row],[Traitement]],-1,0)),"début","continue"))</f>
        <v>#NUM!</v>
      </c>
      <c r="E144" s="1" t="e">
        <f ca="1">IF(Tableau_calcul[[#This Row],[Traitement]]="","",IF(Tableau_calcul[[#This Row],[Traitement]]&lt;&gt;IF(Tableau_calcul[[#This Row],[Date]]=K145,OFFSET(Tableau_calcul[[#This Row],[Traitement]],2,0),OFFSET(Tableau_calcul[[#This Row],[Traitement]],1,0)),"fin","continue"))</f>
        <v>#NUM!</v>
      </c>
      <c r="F144" s="1">
        <f ca="1">COUNTIF($D$2:D144,"début")</f>
        <v>0</v>
      </c>
      <c r="G144" s="1" t="e">
        <f>IF(Tableau_calcul[[#This Row],[Traitement]]="","",CONCATENATE(Tableau_calcul[[#This Row],[agrégat.période.début]],Tableau_calcul[[#This Row],[agrégat.num]]))</f>
        <v>#NUM!</v>
      </c>
      <c r="H144" s="1" t="e">
        <f>IF(Tableau_calcul[[#This Row],[Traitement]]="","",CONCATENATE(IF(Tableau_calcul[[#This Row],[agrégat.période.fin]]="fin","fin","continue"),Tableau_calcul[[#This Row],[agrégat.num]]))</f>
        <v>#NUM!</v>
      </c>
      <c r="I144" s="5" t="e">
        <f ca="1">IF(Tableau_calcul[[#This Row],[agrégat.période.début]]="début",Tableau_calcul[[#This Row],[Date]],"")</f>
        <v>#NUM!</v>
      </c>
      <c r="J144" s="5" t="e">
        <f>IF(Tableau_calcul[[#This Row],[Traitement]]="","",IF(Tableau_calcul[[#This Row],[agrégat.num.période.fin]]=H143,"",VLOOKUP(CONCATENATE("fin",Tableau_calcul[[#This Row],[agrégat.num]]),Tableau_calcul[[agrégat.num.période.fin]:[Date]],4,FALSE)))</f>
        <v>#NUM!</v>
      </c>
      <c r="K144" s="5">
        <f>IF(AND(OR(MOD(YEAR(K143),400)=0,AND(MOD(YEAR(K143),4)=0,MOD(YEAR(K143),100)&lt;&gt;0)),MONTH(K143)=2,DAY(K143)=28),K143+1,
IF(AND(MONTH(K143)=2,DAY(K143)=28,COUNTIF($K$2:K143,DATE(YEAR(K143)-1,2,28))+COUNTIF($K$2:K143,DATE(YEAR(K143),2,28))&lt;2),DATE(YEAR(K143),2,28),IF(ROW()=2,Date_survenance,K143+1)))</f>
        <v>141</v>
      </c>
      <c r="L14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4" s="24" t="e">
        <f>IF(Tableau_calcul[[#This Row],[Date]]=K143,"",IF(AND(K144=DATE(YEAR(A144)+1,MONTH(A144),DAY(A144)),Tableau_absentéisme_décomposé[[#This Row],[Traitement]]="Plein traitement"),"anniv PT",IF(COUNTIF($P$2:P143,"Plein traitement")+COUNTIF(B144:$B$367,"Plein traitement")&lt;droits_PT,droits_PT-COUNTIF($P$2:P143,"Plein traitement")-COUNTIF(B144:$B$367,"Plein traitement"),0)))</f>
        <v>#NUM!</v>
      </c>
      <c r="N144" s="1" t="e">
        <f>droits_DT</f>
        <v>#NUM!</v>
      </c>
      <c r="O144" s="1" t="e">
        <f>IF(Tableau_calcul[[#This Row],[Date]]=K143,"",IF(AND(K144=DATE(YEAR(A144)+1,MONTH(A144),DAY(A144)),Tableau_absentéisme_décomposé[[#This Row],[Traitement]]="Demi traitement"),"anniv DT",IF(COUNTIF($P$2:P143,"Demi traitement")+IF(AND($A$60=$A$61,$B$60=$B$61,$B$60="Demi traitement"),COUNTIF(B144:$B$367,"Demi traitement")-1,COUNTIF(B144:$B$367,"Demi traitement"))&lt;droits_DT,droits_DT-COUNTIF($P$2:P143,"Demi traitement")-IF(AND($A$60=$A$61,$B$60=$B$61,$B$60="Demi traitement"),COUNTIF(B144:$B$367,"Demi traitement")-1,COUNTIF(B144:$B$367,"Demi traitement")),0)))</f>
        <v>#NUM!</v>
      </c>
      <c r="P144" s="1" t="e">
        <f>IF(M144="","",IF(OR(M144="anniv PT",M144&gt;0),"Plein traitement",IF(OR(LEFT(Statut_agent,1)="A",LEFT(Statut_agent,1)="B",LEFT(Statut_agent,1)="C"),"Demi Traitement",IF(OR(O144="anniv DT",O144&gt;0),"Demi traitement","Sans traitement"))))</f>
        <v>#NUM!</v>
      </c>
    </row>
    <row r="145" spans="1:16" x14ac:dyDescent="0.25">
      <c r="A145" s="28">
        <f>IF(AND(OR(MOD(YEAR(Tableau_calcul[[#This Row],[Date]])-1,400)=0,AND(MOD(YEAR(Tableau_calcul[[#This Row],[Date]])-1,4)=0,MOD(YEAR(Tableau_calcul[[#This Row],[Date]])-1,100)&lt;&gt;0)),MONTH(A144)=2,DAY(A144)=28,COUNTIF($A$2:A144,DATE(YEAR(A144),2,28))&lt;2),DATE(YEAR(Tableau_calcul[[#This Row],[Date]])-1,2,29),IF(AND(DAY(A144)=28,MONTH(A144)=2,COUNTIF($A$2:A144,DATE(YEAR(A144)-1,2,28))+COUNTIF($A$2:A144,DATE(YEAR(A144),2,28))&lt;2),DATE(YEAR(Tableau_calcul[[#This Row],[Date]])-1,2,28),DATE(YEAR(Tableau_calcul[[#This Row],[Date]])-1,MONTH(Tableau_calcul[[#This Row],[Date]]),DAY(Tableau_calcul[[#This Row],[Date]]))))</f>
        <v>693738</v>
      </c>
      <c r="B145" s="1" t="str">
        <f>IF(Tableau_absentéisme_décomposé[[#This Row],[Date]]=A144,"",IFERROR(INDEX(Tableau_absentéisme[],IF(AND(Tableau_absentéisme_décomposé[[#This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5" s="1" t="e">
        <f ca="1">IF(Tableau_calcul[[#This Row],[Traitement]]="","",IF(Tableau_calcul[[#This Row],[Traitement]]&lt;&gt;IF(K143=K144,OFFSET(Tableau_calcul[[#This Row],[Traitement]],2,0),OFFSET(Tableau_calcul[[#This Row],[Traitement]],-1,0)),"début","continue"))</f>
        <v>#NUM!</v>
      </c>
      <c r="E145" s="1" t="e">
        <f ca="1">IF(Tableau_calcul[[#This Row],[Traitement]]="","",IF(Tableau_calcul[[#This Row],[Traitement]]&lt;&gt;IF(Tableau_calcul[[#This Row],[Date]]=K146,OFFSET(Tableau_calcul[[#This Row],[Traitement]],2,0),OFFSET(Tableau_calcul[[#This Row],[Traitement]],1,0)),"fin","continue"))</f>
        <v>#NUM!</v>
      </c>
      <c r="F145" s="1">
        <f ca="1">COUNTIF($D$2:D145,"début")</f>
        <v>0</v>
      </c>
      <c r="G145" s="1" t="e">
        <f>IF(Tableau_calcul[[#This Row],[Traitement]]="","",CONCATENATE(Tableau_calcul[[#This Row],[agrégat.période.début]],Tableau_calcul[[#This Row],[agrégat.num]]))</f>
        <v>#NUM!</v>
      </c>
      <c r="H145" s="1" t="e">
        <f>IF(Tableau_calcul[[#This Row],[Traitement]]="","",CONCATENATE(IF(Tableau_calcul[[#This Row],[agrégat.période.fin]]="fin","fin","continue"),Tableau_calcul[[#This Row],[agrégat.num]]))</f>
        <v>#NUM!</v>
      </c>
      <c r="I145" s="5" t="e">
        <f ca="1">IF(Tableau_calcul[[#This Row],[agrégat.période.début]]="début",Tableau_calcul[[#This Row],[Date]],"")</f>
        <v>#NUM!</v>
      </c>
      <c r="J145" s="5" t="e">
        <f>IF(Tableau_calcul[[#This Row],[Traitement]]="","",IF(Tableau_calcul[[#This Row],[agrégat.num.période.fin]]=H144,"",VLOOKUP(CONCATENATE("fin",Tableau_calcul[[#This Row],[agrégat.num]]),Tableau_calcul[[agrégat.num.période.fin]:[Date]],4,FALSE)))</f>
        <v>#NUM!</v>
      </c>
      <c r="K145" s="5">
        <f>IF(AND(OR(MOD(YEAR(K144),400)=0,AND(MOD(YEAR(K144),4)=0,MOD(YEAR(K144),100)&lt;&gt;0)),MONTH(K144)=2,DAY(K144)=28),K144+1,
IF(AND(MONTH(K144)=2,DAY(K144)=28,COUNTIF($K$2:K144,DATE(YEAR(K144)-1,2,28))+COUNTIF($K$2:K144,DATE(YEAR(K144),2,28))&lt;2),DATE(YEAR(K144),2,28),IF(ROW()=2,Date_survenance,K144+1)))</f>
        <v>142</v>
      </c>
      <c r="L14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5" s="24" t="e">
        <f>IF(Tableau_calcul[[#This Row],[Date]]=K144,"",IF(AND(K145=DATE(YEAR(A145)+1,MONTH(A145),DAY(A145)),Tableau_absentéisme_décomposé[[#This Row],[Traitement]]="Plein traitement"),"anniv PT",IF(COUNTIF($P$2:P144,"Plein traitement")+COUNTIF(B145:$B$367,"Plein traitement")&lt;droits_PT,droits_PT-COUNTIF($P$2:P144,"Plein traitement")-COUNTIF(B145:$B$367,"Plein traitement"),0)))</f>
        <v>#NUM!</v>
      </c>
      <c r="N145" s="1" t="e">
        <f>droits_DT</f>
        <v>#NUM!</v>
      </c>
      <c r="O145" s="1" t="e">
        <f>IF(Tableau_calcul[[#This Row],[Date]]=K144,"",IF(AND(K145=DATE(YEAR(A145)+1,MONTH(A145),DAY(A145)),Tableau_absentéisme_décomposé[[#This Row],[Traitement]]="Demi traitement"),"anniv DT",IF(COUNTIF($P$2:P144,"Demi traitement")+IF(AND($A$60=$A$61,$B$60=$B$61,$B$60="Demi traitement"),COUNTIF(B145:$B$367,"Demi traitement")-1,COUNTIF(B145:$B$367,"Demi traitement"))&lt;droits_DT,droits_DT-COUNTIF($P$2:P144,"Demi traitement")-IF(AND($A$60=$A$61,$B$60=$B$61,$B$60="Demi traitement"),COUNTIF(B145:$B$367,"Demi traitement")-1,COUNTIF(B145:$B$367,"Demi traitement")),0)))</f>
        <v>#NUM!</v>
      </c>
      <c r="P145" s="1" t="e">
        <f>IF(M145="","",IF(OR(M145="anniv PT",M145&gt;0),"Plein traitement",IF(OR(LEFT(Statut_agent,1)="A",LEFT(Statut_agent,1)="B",LEFT(Statut_agent,1)="C"),"Demi Traitement",IF(OR(O145="anniv DT",O145&gt;0),"Demi traitement","Sans traitement"))))</f>
        <v>#NUM!</v>
      </c>
    </row>
    <row r="146" spans="1:16" x14ac:dyDescent="0.25">
      <c r="A146" s="28">
        <f>IF(AND(OR(MOD(YEAR(Tableau_calcul[[#This Row],[Date]])-1,400)=0,AND(MOD(YEAR(Tableau_calcul[[#This Row],[Date]])-1,4)=0,MOD(YEAR(Tableau_calcul[[#This Row],[Date]])-1,100)&lt;&gt;0)),MONTH(A145)=2,DAY(A145)=28,COUNTIF($A$2:A145,DATE(YEAR(A145),2,28))&lt;2),DATE(YEAR(Tableau_calcul[[#This Row],[Date]])-1,2,29),IF(AND(DAY(A145)=28,MONTH(A145)=2,COUNTIF($A$2:A145,DATE(YEAR(A145)-1,2,28))+COUNTIF($A$2:A145,DATE(YEAR(A145),2,28))&lt;2),DATE(YEAR(Tableau_calcul[[#This Row],[Date]])-1,2,28),DATE(YEAR(Tableau_calcul[[#This Row],[Date]])-1,MONTH(Tableau_calcul[[#This Row],[Date]]),DAY(Tableau_calcul[[#This Row],[Date]]))))</f>
        <v>693739</v>
      </c>
      <c r="B146" s="1" t="str">
        <f>IF(Tableau_absentéisme_décomposé[[#This Row],[Date]]=A145,"",IFERROR(INDEX(Tableau_absentéisme[],IF(AND(Tableau_absentéisme_décomposé[[#This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6" s="1" t="e">
        <f ca="1">IF(Tableau_calcul[[#This Row],[Traitement]]="","",IF(Tableau_calcul[[#This Row],[Traitement]]&lt;&gt;IF(K144=K145,OFFSET(Tableau_calcul[[#This Row],[Traitement]],2,0),OFFSET(Tableau_calcul[[#This Row],[Traitement]],-1,0)),"début","continue"))</f>
        <v>#NUM!</v>
      </c>
      <c r="E146" s="1" t="e">
        <f ca="1">IF(Tableau_calcul[[#This Row],[Traitement]]="","",IF(Tableau_calcul[[#This Row],[Traitement]]&lt;&gt;IF(Tableau_calcul[[#This Row],[Date]]=K147,OFFSET(Tableau_calcul[[#This Row],[Traitement]],2,0),OFFSET(Tableau_calcul[[#This Row],[Traitement]],1,0)),"fin","continue"))</f>
        <v>#NUM!</v>
      </c>
      <c r="F146" s="1">
        <f ca="1">COUNTIF($D$2:D146,"début")</f>
        <v>0</v>
      </c>
      <c r="G146" s="1" t="e">
        <f>IF(Tableau_calcul[[#This Row],[Traitement]]="","",CONCATENATE(Tableau_calcul[[#This Row],[agrégat.période.début]],Tableau_calcul[[#This Row],[agrégat.num]]))</f>
        <v>#NUM!</v>
      </c>
      <c r="H146" s="1" t="e">
        <f>IF(Tableau_calcul[[#This Row],[Traitement]]="","",CONCATENATE(IF(Tableau_calcul[[#This Row],[agrégat.période.fin]]="fin","fin","continue"),Tableau_calcul[[#This Row],[agrégat.num]]))</f>
        <v>#NUM!</v>
      </c>
      <c r="I146" s="5" t="e">
        <f ca="1">IF(Tableau_calcul[[#This Row],[agrégat.période.début]]="début",Tableau_calcul[[#This Row],[Date]],"")</f>
        <v>#NUM!</v>
      </c>
      <c r="J146" s="5" t="e">
        <f>IF(Tableau_calcul[[#This Row],[Traitement]]="","",IF(Tableau_calcul[[#This Row],[agrégat.num.période.fin]]=H145,"",VLOOKUP(CONCATENATE("fin",Tableau_calcul[[#This Row],[agrégat.num]]),Tableau_calcul[[agrégat.num.période.fin]:[Date]],4,FALSE)))</f>
        <v>#NUM!</v>
      </c>
      <c r="K146" s="5">
        <f>IF(AND(OR(MOD(YEAR(K145),400)=0,AND(MOD(YEAR(K145),4)=0,MOD(YEAR(K145),100)&lt;&gt;0)),MONTH(K145)=2,DAY(K145)=28),K145+1,
IF(AND(MONTH(K145)=2,DAY(K145)=28,COUNTIF($K$2:K145,DATE(YEAR(K145)-1,2,28))+COUNTIF($K$2:K145,DATE(YEAR(K145),2,28))&lt;2),DATE(YEAR(K145),2,28),IF(ROW()=2,Date_survenance,K145+1)))</f>
        <v>143</v>
      </c>
      <c r="L14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6" s="24" t="e">
        <f>IF(Tableau_calcul[[#This Row],[Date]]=K145,"",IF(AND(K146=DATE(YEAR(A146)+1,MONTH(A146),DAY(A146)),Tableau_absentéisme_décomposé[[#This Row],[Traitement]]="Plein traitement"),"anniv PT",IF(COUNTIF($P$2:P145,"Plein traitement")+COUNTIF(B146:$B$367,"Plein traitement")&lt;droits_PT,droits_PT-COUNTIF($P$2:P145,"Plein traitement")-COUNTIF(B146:$B$367,"Plein traitement"),0)))</f>
        <v>#NUM!</v>
      </c>
      <c r="N146" s="1" t="e">
        <f>droits_DT</f>
        <v>#NUM!</v>
      </c>
      <c r="O146" s="1" t="e">
        <f>IF(Tableau_calcul[[#This Row],[Date]]=K145,"",IF(AND(K146=DATE(YEAR(A146)+1,MONTH(A146),DAY(A146)),Tableau_absentéisme_décomposé[[#This Row],[Traitement]]="Demi traitement"),"anniv DT",IF(COUNTIF($P$2:P145,"Demi traitement")+IF(AND($A$60=$A$61,$B$60=$B$61,$B$60="Demi traitement"),COUNTIF(B146:$B$367,"Demi traitement")-1,COUNTIF(B146:$B$367,"Demi traitement"))&lt;droits_DT,droits_DT-COUNTIF($P$2:P145,"Demi traitement")-IF(AND($A$60=$A$61,$B$60=$B$61,$B$60="Demi traitement"),COUNTIF(B146:$B$367,"Demi traitement")-1,COUNTIF(B146:$B$367,"Demi traitement")),0)))</f>
        <v>#NUM!</v>
      </c>
      <c r="P146" s="1" t="e">
        <f>IF(M146="","",IF(OR(M146="anniv PT",M146&gt;0),"Plein traitement",IF(OR(LEFT(Statut_agent,1)="A",LEFT(Statut_agent,1)="B",LEFT(Statut_agent,1)="C"),"Demi Traitement",IF(OR(O146="anniv DT",O146&gt;0),"Demi traitement","Sans traitement"))))</f>
        <v>#NUM!</v>
      </c>
    </row>
    <row r="147" spans="1:16" x14ac:dyDescent="0.25">
      <c r="A147" s="28">
        <f>IF(AND(OR(MOD(YEAR(Tableau_calcul[[#This Row],[Date]])-1,400)=0,AND(MOD(YEAR(Tableau_calcul[[#This Row],[Date]])-1,4)=0,MOD(YEAR(Tableau_calcul[[#This Row],[Date]])-1,100)&lt;&gt;0)),MONTH(A146)=2,DAY(A146)=28,COUNTIF($A$2:A146,DATE(YEAR(A146),2,28))&lt;2),DATE(YEAR(Tableau_calcul[[#This Row],[Date]])-1,2,29),IF(AND(DAY(A146)=28,MONTH(A146)=2,COUNTIF($A$2:A146,DATE(YEAR(A146)-1,2,28))+COUNTIF($A$2:A146,DATE(YEAR(A146),2,28))&lt;2),DATE(YEAR(Tableau_calcul[[#This Row],[Date]])-1,2,28),DATE(YEAR(Tableau_calcul[[#This Row],[Date]])-1,MONTH(Tableau_calcul[[#This Row],[Date]]),DAY(Tableau_calcul[[#This Row],[Date]]))))</f>
        <v>693740</v>
      </c>
      <c r="B147" s="1" t="str">
        <f>IF(Tableau_absentéisme_décomposé[[#This Row],[Date]]=A146,"",IFERROR(INDEX(Tableau_absentéisme[],IF(AND(Tableau_absentéisme_décomposé[[#This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7" s="1" t="e">
        <f ca="1">IF(Tableau_calcul[[#This Row],[Traitement]]="","",IF(Tableau_calcul[[#This Row],[Traitement]]&lt;&gt;IF(K145=K146,OFFSET(Tableau_calcul[[#This Row],[Traitement]],2,0),OFFSET(Tableau_calcul[[#This Row],[Traitement]],-1,0)),"début","continue"))</f>
        <v>#NUM!</v>
      </c>
      <c r="E147" s="1" t="e">
        <f ca="1">IF(Tableau_calcul[[#This Row],[Traitement]]="","",IF(Tableau_calcul[[#This Row],[Traitement]]&lt;&gt;IF(Tableau_calcul[[#This Row],[Date]]=K148,OFFSET(Tableau_calcul[[#This Row],[Traitement]],2,0),OFFSET(Tableau_calcul[[#This Row],[Traitement]],1,0)),"fin","continue"))</f>
        <v>#NUM!</v>
      </c>
      <c r="F147" s="1">
        <f ca="1">COUNTIF($D$2:D147,"début")</f>
        <v>0</v>
      </c>
      <c r="G147" s="1" t="e">
        <f>IF(Tableau_calcul[[#This Row],[Traitement]]="","",CONCATENATE(Tableau_calcul[[#This Row],[agrégat.période.début]],Tableau_calcul[[#This Row],[agrégat.num]]))</f>
        <v>#NUM!</v>
      </c>
      <c r="H147" s="1" t="e">
        <f>IF(Tableau_calcul[[#This Row],[Traitement]]="","",CONCATENATE(IF(Tableau_calcul[[#This Row],[agrégat.période.fin]]="fin","fin","continue"),Tableau_calcul[[#This Row],[agrégat.num]]))</f>
        <v>#NUM!</v>
      </c>
      <c r="I147" s="5" t="e">
        <f ca="1">IF(Tableau_calcul[[#This Row],[agrégat.période.début]]="début",Tableau_calcul[[#This Row],[Date]],"")</f>
        <v>#NUM!</v>
      </c>
      <c r="J147" s="5" t="e">
        <f>IF(Tableau_calcul[[#This Row],[Traitement]]="","",IF(Tableau_calcul[[#This Row],[agrégat.num.période.fin]]=H146,"",VLOOKUP(CONCATENATE("fin",Tableau_calcul[[#This Row],[agrégat.num]]),Tableau_calcul[[agrégat.num.période.fin]:[Date]],4,FALSE)))</f>
        <v>#NUM!</v>
      </c>
      <c r="K147" s="5">
        <f>IF(AND(OR(MOD(YEAR(K146),400)=0,AND(MOD(YEAR(K146),4)=0,MOD(YEAR(K146),100)&lt;&gt;0)),MONTH(K146)=2,DAY(K146)=28),K146+1,
IF(AND(MONTH(K146)=2,DAY(K146)=28,COUNTIF($K$2:K146,DATE(YEAR(K146)-1,2,28))+COUNTIF($K$2:K146,DATE(YEAR(K146),2,28))&lt;2),DATE(YEAR(K146),2,28),IF(ROW()=2,Date_survenance,K146+1)))</f>
        <v>144</v>
      </c>
      <c r="L14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7" s="24" t="e">
        <f>IF(Tableau_calcul[[#This Row],[Date]]=K146,"",IF(AND(K147=DATE(YEAR(A147)+1,MONTH(A147),DAY(A147)),Tableau_absentéisme_décomposé[[#This Row],[Traitement]]="Plein traitement"),"anniv PT",IF(COUNTIF($P$2:P146,"Plein traitement")+COUNTIF(B147:$B$367,"Plein traitement")&lt;droits_PT,droits_PT-COUNTIF($P$2:P146,"Plein traitement")-COUNTIF(B147:$B$367,"Plein traitement"),0)))</f>
        <v>#NUM!</v>
      </c>
      <c r="N147" s="1" t="e">
        <f>droits_DT</f>
        <v>#NUM!</v>
      </c>
      <c r="O147" s="1" t="e">
        <f>IF(Tableau_calcul[[#This Row],[Date]]=K146,"",IF(AND(K147=DATE(YEAR(A147)+1,MONTH(A147),DAY(A147)),Tableau_absentéisme_décomposé[[#This Row],[Traitement]]="Demi traitement"),"anniv DT",IF(COUNTIF($P$2:P146,"Demi traitement")+IF(AND($A$60=$A$61,$B$60=$B$61,$B$60="Demi traitement"),COUNTIF(B147:$B$367,"Demi traitement")-1,COUNTIF(B147:$B$367,"Demi traitement"))&lt;droits_DT,droits_DT-COUNTIF($P$2:P146,"Demi traitement")-IF(AND($A$60=$A$61,$B$60=$B$61,$B$60="Demi traitement"),COUNTIF(B147:$B$367,"Demi traitement")-1,COUNTIF(B147:$B$367,"Demi traitement")),0)))</f>
        <v>#NUM!</v>
      </c>
      <c r="P147" s="1" t="e">
        <f>IF(M147="","",IF(OR(M147="anniv PT",M147&gt;0),"Plein traitement",IF(OR(LEFT(Statut_agent,1)="A",LEFT(Statut_agent,1)="B",LEFT(Statut_agent,1)="C"),"Demi Traitement",IF(OR(O147="anniv DT",O147&gt;0),"Demi traitement","Sans traitement"))))</f>
        <v>#NUM!</v>
      </c>
    </row>
    <row r="148" spans="1:16" x14ac:dyDescent="0.25">
      <c r="A148" s="28">
        <f>IF(AND(OR(MOD(YEAR(Tableau_calcul[[#This Row],[Date]])-1,400)=0,AND(MOD(YEAR(Tableau_calcul[[#This Row],[Date]])-1,4)=0,MOD(YEAR(Tableau_calcul[[#This Row],[Date]])-1,100)&lt;&gt;0)),MONTH(A147)=2,DAY(A147)=28,COUNTIF($A$2:A147,DATE(YEAR(A147),2,28))&lt;2),DATE(YEAR(Tableau_calcul[[#This Row],[Date]])-1,2,29),IF(AND(DAY(A147)=28,MONTH(A147)=2,COUNTIF($A$2:A147,DATE(YEAR(A147)-1,2,28))+COUNTIF($A$2:A147,DATE(YEAR(A147),2,28))&lt;2),DATE(YEAR(Tableau_calcul[[#This Row],[Date]])-1,2,28),DATE(YEAR(Tableau_calcul[[#This Row],[Date]])-1,MONTH(Tableau_calcul[[#This Row],[Date]]),DAY(Tableau_calcul[[#This Row],[Date]]))))</f>
        <v>693741</v>
      </c>
      <c r="B148" s="1" t="str">
        <f>IF(Tableau_absentéisme_décomposé[[#This Row],[Date]]=A147,"",IFERROR(INDEX(Tableau_absentéisme[],IF(AND(Tableau_absentéisme_décomposé[[#This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8" s="1" t="e">
        <f ca="1">IF(Tableau_calcul[[#This Row],[Traitement]]="","",IF(Tableau_calcul[[#This Row],[Traitement]]&lt;&gt;IF(K146=K147,OFFSET(Tableau_calcul[[#This Row],[Traitement]],2,0),OFFSET(Tableau_calcul[[#This Row],[Traitement]],-1,0)),"début","continue"))</f>
        <v>#NUM!</v>
      </c>
      <c r="E148" s="1" t="e">
        <f ca="1">IF(Tableau_calcul[[#This Row],[Traitement]]="","",IF(Tableau_calcul[[#This Row],[Traitement]]&lt;&gt;IF(Tableau_calcul[[#This Row],[Date]]=K149,OFFSET(Tableau_calcul[[#This Row],[Traitement]],2,0),OFFSET(Tableau_calcul[[#This Row],[Traitement]],1,0)),"fin","continue"))</f>
        <v>#NUM!</v>
      </c>
      <c r="F148" s="1">
        <f ca="1">COUNTIF($D$2:D148,"début")</f>
        <v>0</v>
      </c>
      <c r="G148" s="1" t="e">
        <f>IF(Tableau_calcul[[#This Row],[Traitement]]="","",CONCATENATE(Tableau_calcul[[#This Row],[agrégat.période.début]],Tableau_calcul[[#This Row],[agrégat.num]]))</f>
        <v>#NUM!</v>
      </c>
      <c r="H148" s="1" t="e">
        <f>IF(Tableau_calcul[[#This Row],[Traitement]]="","",CONCATENATE(IF(Tableau_calcul[[#This Row],[agrégat.période.fin]]="fin","fin","continue"),Tableau_calcul[[#This Row],[agrégat.num]]))</f>
        <v>#NUM!</v>
      </c>
      <c r="I148" s="5" t="e">
        <f ca="1">IF(Tableau_calcul[[#This Row],[agrégat.période.début]]="début",Tableau_calcul[[#This Row],[Date]],"")</f>
        <v>#NUM!</v>
      </c>
      <c r="J148" s="5" t="e">
        <f>IF(Tableau_calcul[[#This Row],[Traitement]]="","",IF(Tableau_calcul[[#This Row],[agrégat.num.période.fin]]=H147,"",VLOOKUP(CONCATENATE("fin",Tableau_calcul[[#This Row],[agrégat.num]]),Tableau_calcul[[agrégat.num.période.fin]:[Date]],4,FALSE)))</f>
        <v>#NUM!</v>
      </c>
      <c r="K148" s="5">
        <f>IF(AND(OR(MOD(YEAR(K147),400)=0,AND(MOD(YEAR(K147),4)=0,MOD(YEAR(K147),100)&lt;&gt;0)),MONTH(K147)=2,DAY(K147)=28),K147+1,
IF(AND(MONTH(K147)=2,DAY(K147)=28,COUNTIF($K$2:K147,DATE(YEAR(K147)-1,2,28))+COUNTIF($K$2:K147,DATE(YEAR(K147),2,28))&lt;2),DATE(YEAR(K147),2,28),IF(ROW()=2,Date_survenance,K147+1)))</f>
        <v>145</v>
      </c>
      <c r="L14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8" s="24" t="e">
        <f>IF(Tableau_calcul[[#This Row],[Date]]=K147,"",IF(AND(K148=DATE(YEAR(A148)+1,MONTH(A148),DAY(A148)),Tableau_absentéisme_décomposé[[#This Row],[Traitement]]="Plein traitement"),"anniv PT",IF(COUNTIF($P$2:P147,"Plein traitement")+COUNTIF(B148:$B$367,"Plein traitement")&lt;droits_PT,droits_PT-COUNTIF($P$2:P147,"Plein traitement")-COUNTIF(B148:$B$367,"Plein traitement"),0)))</f>
        <v>#NUM!</v>
      </c>
      <c r="N148" s="1" t="e">
        <f>droits_DT</f>
        <v>#NUM!</v>
      </c>
      <c r="O148" s="1" t="e">
        <f>IF(Tableau_calcul[[#This Row],[Date]]=K147,"",IF(AND(K148=DATE(YEAR(A148)+1,MONTH(A148),DAY(A148)),Tableau_absentéisme_décomposé[[#This Row],[Traitement]]="Demi traitement"),"anniv DT",IF(COUNTIF($P$2:P147,"Demi traitement")+IF(AND($A$60=$A$61,$B$60=$B$61,$B$60="Demi traitement"),COUNTIF(B148:$B$367,"Demi traitement")-1,COUNTIF(B148:$B$367,"Demi traitement"))&lt;droits_DT,droits_DT-COUNTIF($P$2:P147,"Demi traitement")-IF(AND($A$60=$A$61,$B$60=$B$61,$B$60="Demi traitement"),COUNTIF(B148:$B$367,"Demi traitement")-1,COUNTIF(B148:$B$367,"Demi traitement")),0)))</f>
        <v>#NUM!</v>
      </c>
      <c r="P148" s="1" t="e">
        <f>IF(M148="","",IF(OR(M148="anniv PT",M148&gt;0),"Plein traitement",IF(OR(LEFT(Statut_agent,1)="A",LEFT(Statut_agent,1)="B",LEFT(Statut_agent,1)="C"),"Demi Traitement",IF(OR(O148="anniv DT",O148&gt;0),"Demi traitement","Sans traitement"))))</f>
        <v>#NUM!</v>
      </c>
    </row>
    <row r="149" spans="1:16" x14ac:dyDescent="0.25">
      <c r="A149" s="28">
        <f>IF(AND(OR(MOD(YEAR(Tableau_calcul[[#This Row],[Date]])-1,400)=0,AND(MOD(YEAR(Tableau_calcul[[#This Row],[Date]])-1,4)=0,MOD(YEAR(Tableau_calcul[[#This Row],[Date]])-1,100)&lt;&gt;0)),MONTH(A148)=2,DAY(A148)=28,COUNTIF($A$2:A148,DATE(YEAR(A148),2,28))&lt;2),DATE(YEAR(Tableau_calcul[[#This Row],[Date]])-1,2,29),IF(AND(DAY(A148)=28,MONTH(A148)=2,COUNTIF($A$2:A148,DATE(YEAR(A148)-1,2,28))+COUNTIF($A$2:A148,DATE(YEAR(A148),2,28))&lt;2),DATE(YEAR(Tableau_calcul[[#This Row],[Date]])-1,2,28),DATE(YEAR(Tableau_calcul[[#This Row],[Date]])-1,MONTH(Tableau_calcul[[#This Row],[Date]]),DAY(Tableau_calcul[[#This Row],[Date]]))))</f>
        <v>693742</v>
      </c>
      <c r="B149" s="1" t="str">
        <f>IF(Tableau_absentéisme_décomposé[[#This Row],[Date]]=A148,"",IFERROR(INDEX(Tableau_absentéisme[],IF(AND(Tableau_absentéisme_décomposé[[#This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49" s="1" t="e">
        <f ca="1">IF(Tableau_calcul[[#This Row],[Traitement]]="","",IF(Tableau_calcul[[#This Row],[Traitement]]&lt;&gt;IF(K147=K148,OFFSET(Tableau_calcul[[#This Row],[Traitement]],2,0),OFFSET(Tableau_calcul[[#This Row],[Traitement]],-1,0)),"début","continue"))</f>
        <v>#NUM!</v>
      </c>
      <c r="E149" s="1" t="e">
        <f ca="1">IF(Tableau_calcul[[#This Row],[Traitement]]="","",IF(Tableau_calcul[[#This Row],[Traitement]]&lt;&gt;IF(Tableau_calcul[[#This Row],[Date]]=K150,OFFSET(Tableau_calcul[[#This Row],[Traitement]],2,0),OFFSET(Tableau_calcul[[#This Row],[Traitement]],1,0)),"fin","continue"))</f>
        <v>#NUM!</v>
      </c>
      <c r="F149" s="1">
        <f ca="1">COUNTIF($D$2:D149,"début")</f>
        <v>0</v>
      </c>
      <c r="G149" s="1" t="e">
        <f>IF(Tableau_calcul[[#This Row],[Traitement]]="","",CONCATENATE(Tableau_calcul[[#This Row],[agrégat.période.début]],Tableau_calcul[[#This Row],[agrégat.num]]))</f>
        <v>#NUM!</v>
      </c>
      <c r="H149" s="1" t="e">
        <f>IF(Tableau_calcul[[#This Row],[Traitement]]="","",CONCATENATE(IF(Tableau_calcul[[#This Row],[agrégat.période.fin]]="fin","fin","continue"),Tableau_calcul[[#This Row],[agrégat.num]]))</f>
        <v>#NUM!</v>
      </c>
      <c r="I149" s="5" t="e">
        <f ca="1">IF(Tableau_calcul[[#This Row],[agrégat.période.début]]="début",Tableau_calcul[[#This Row],[Date]],"")</f>
        <v>#NUM!</v>
      </c>
      <c r="J149" s="5" t="e">
        <f>IF(Tableau_calcul[[#This Row],[Traitement]]="","",IF(Tableau_calcul[[#This Row],[agrégat.num.période.fin]]=H148,"",VLOOKUP(CONCATENATE("fin",Tableau_calcul[[#This Row],[agrégat.num]]),Tableau_calcul[[agrégat.num.période.fin]:[Date]],4,FALSE)))</f>
        <v>#NUM!</v>
      </c>
      <c r="K149" s="5">
        <f>IF(AND(OR(MOD(YEAR(K148),400)=0,AND(MOD(YEAR(K148),4)=0,MOD(YEAR(K148),100)&lt;&gt;0)),MONTH(K148)=2,DAY(K148)=28),K148+1,
IF(AND(MONTH(K148)=2,DAY(K148)=28,COUNTIF($K$2:K148,DATE(YEAR(K148)-1,2,28))+COUNTIF($K$2:K148,DATE(YEAR(K148),2,28))&lt;2),DATE(YEAR(K148),2,28),IF(ROW()=2,Date_survenance,K148+1)))</f>
        <v>146</v>
      </c>
      <c r="L14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49" s="24" t="e">
        <f>IF(Tableau_calcul[[#This Row],[Date]]=K148,"",IF(AND(K149=DATE(YEAR(A149)+1,MONTH(A149),DAY(A149)),Tableau_absentéisme_décomposé[[#This Row],[Traitement]]="Plein traitement"),"anniv PT",IF(COUNTIF($P$2:P148,"Plein traitement")+COUNTIF(B149:$B$367,"Plein traitement")&lt;droits_PT,droits_PT-COUNTIF($P$2:P148,"Plein traitement")-COUNTIF(B149:$B$367,"Plein traitement"),0)))</f>
        <v>#NUM!</v>
      </c>
      <c r="N149" s="1" t="e">
        <f>droits_DT</f>
        <v>#NUM!</v>
      </c>
      <c r="O149" s="1" t="e">
        <f>IF(Tableau_calcul[[#This Row],[Date]]=K148,"",IF(AND(K149=DATE(YEAR(A149)+1,MONTH(A149),DAY(A149)),Tableau_absentéisme_décomposé[[#This Row],[Traitement]]="Demi traitement"),"anniv DT",IF(COUNTIF($P$2:P148,"Demi traitement")+IF(AND($A$60=$A$61,$B$60=$B$61,$B$60="Demi traitement"),COUNTIF(B149:$B$367,"Demi traitement")-1,COUNTIF(B149:$B$367,"Demi traitement"))&lt;droits_DT,droits_DT-COUNTIF($P$2:P148,"Demi traitement")-IF(AND($A$60=$A$61,$B$60=$B$61,$B$60="Demi traitement"),COUNTIF(B149:$B$367,"Demi traitement")-1,COUNTIF(B149:$B$367,"Demi traitement")),0)))</f>
        <v>#NUM!</v>
      </c>
      <c r="P149" s="1" t="e">
        <f>IF(M149="","",IF(OR(M149="anniv PT",M149&gt;0),"Plein traitement",IF(OR(LEFT(Statut_agent,1)="A",LEFT(Statut_agent,1)="B",LEFT(Statut_agent,1)="C"),"Demi Traitement",IF(OR(O149="anniv DT",O149&gt;0),"Demi traitement","Sans traitement"))))</f>
        <v>#NUM!</v>
      </c>
    </row>
    <row r="150" spans="1:16" x14ac:dyDescent="0.25">
      <c r="A150" s="28">
        <f>IF(AND(OR(MOD(YEAR(Tableau_calcul[[#This Row],[Date]])-1,400)=0,AND(MOD(YEAR(Tableau_calcul[[#This Row],[Date]])-1,4)=0,MOD(YEAR(Tableau_calcul[[#This Row],[Date]])-1,100)&lt;&gt;0)),MONTH(A149)=2,DAY(A149)=28,COUNTIF($A$2:A149,DATE(YEAR(A149),2,28))&lt;2),DATE(YEAR(Tableau_calcul[[#This Row],[Date]])-1,2,29),IF(AND(DAY(A149)=28,MONTH(A149)=2,COUNTIF($A$2:A149,DATE(YEAR(A149)-1,2,28))+COUNTIF($A$2:A149,DATE(YEAR(A149),2,28))&lt;2),DATE(YEAR(Tableau_calcul[[#This Row],[Date]])-1,2,28),DATE(YEAR(Tableau_calcul[[#This Row],[Date]])-1,MONTH(Tableau_calcul[[#This Row],[Date]]),DAY(Tableau_calcul[[#This Row],[Date]]))))</f>
        <v>693743</v>
      </c>
      <c r="B150" s="1" t="str">
        <f>IF(Tableau_absentéisme_décomposé[[#This Row],[Date]]=A149,"",IFERROR(INDEX(Tableau_absentéisme[],IF(AND(Tableau_absentéisme_décomposé[[#This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0" s="1" t="e">
        <f ca="1">IF(Tableau_calcul[[#This Row],[Traitement]]="","",IF(Tableau_calcul[[#This Row],[Traitement]]&lt;&gt;IF(K148=K149,OFFSET(Tableau_calcul[[#This Row],[Traitement]],2,0),OFFSET(Tableau_calcul[[#This Row],[Traitement]],-1,0)),"début","continue"))</f>
        <v>#NUM!</v>
      </c>
      <c r="E150" s="1" t="e">
        <f ca="1">IF(Tableau_calcul[[#This Row],[Traitement]]="","",IF(Tableau_calcul[[#This Row],[Traitement]]&lt;&gt;IF(Tableau_calcul[[#This Row],[Date]]=K151,OFFSET(Tableau_calcul[[#This Row],[Traitement]],2,0),OFFSET(Tableau_calcul[[#This Row],[Traitement]],1,0)),"fin","continue"))</f>
        <v>#NUM!</v>
      </c>
      <c r="F150" s="1">
        <f ca="1">COUNTIF($D$2:D150,"début")</f>
        <v>0</v>
      </c>
      <c r="G150" s="1" t="e">
        <f>IF(Tableau_calcul[[#This Row],[Traitement]]="","",CONCATENATE(Tableau_calcul[[#This Row],[agrégat.période.début]],Tableau_calcul[[#This Row],[agrégat.num]]))</f>
        <v>#NUM!</v>
      </c>
      <c r="H150" s="1" t="e">
        <f>IF(Tableau_calcul[[#This Row],[Traitement]]="","",CONCATENATE(IF(Tableau_calcul[[#This Row],[agrégat.période.fin]]="fin","fin","continue"),Tableau_calcul[[#This Row],[agrégat.num]]))</f>
        <v>#NUM!</v>
      </c>
      <c r="I150" s="5" t="e">
        <f ca="1">IF(Tableau_calcul[[#This Row],[agrégat.période.début]]="début",Tableau_calcul[[#This Row],[Date]],"")</f>
        <v>#NUM!</v>
      </c>
      <c r="J150" s="5" t="e">
        <f>IF(Tableau_calcul[[#This Row],[Traitement]]="","",IF(Tableau_calcul[[#This Row],[agrégat.num.période.fin]]=H149,"",VLOOKUP(CONCATENATE("fin",Tableau_calcul[[#This Row],[agrégat.num]]),Tableau_calcul[[agrégat.num.période.fin]:[Date]],4,FALSE)))</f>
        <v>#NUM!</v>
      </c>
      <c r="K150" s="5">
        <f>IF(AND(OR(MOD(YEAR(K149),400)=0,AND(MOD(YEAR(K149),4)=0,MOD(YEAR(K149),100)&lt;&gt;0)),MONTH(K149)=2,DAY(K149)=28),K149+1,
IF(AND(MONTH(K149)=2,DAY(K149)=28,COUNTIF($K$2:K149,DATE(YEAR(K149)-1,2,28))+COUNTIF($K$2:K149,DATE(YEAR(K149),2,28))&lt;2),DATE(YEAR(K149),2,28),IF(ROW()=2,Date_survenance,K149+1)))</f>
        <v>147</v>
      </c>
      <c r="L15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0" s="24" t="e">
        <f>IF(Tableau_calcul[[#This Row],[Date]]=K149,"",IF(AND(K150=DATE(YEAR(A150)+1,MONTH(A150),DAY(A150)),Tableau_absentéisme_décomposé[[#This Row],[Traitement]]="Plein traitement"),"anniv PT",IF(COUNTIF($P$2:P149,"Plein traitement")+COUNTIF(B150:$B$367,"Plein traitement")&lt;droits_PT,droits_PT-COUNTIF($P$2:P149,"Plein traitement")-COUNTIF(B150:$B$367,"Plein traitement"),0)))</f>
        <v>#NUM!</v>
      </c>
      <c r="N150" s="1" t="e">
        <f>droits_DT</f>
        <v>#NUM!</v>
      </c>
      <c r="O150" s="1" t="e">
        <f>IF(Tableau_calcul[[#This Row],[Date]]=K149,"",IF(AND(K150=DATE(YEAR(A150)+1,MONTH(A150),DAY(A150)),Tableau_absentéisme_décomposé[[#This Row],[Traitement]]="Demi traitement"),"anniv DT",IF(COUNTIF($P$2:P149,"Demi traitement")+IF(AND($A$60=$A$61,$B$60=$B$61,$B$60="Demi traitement"),COUNTIF(B150:$B$367,"Demi traitement")-1,COUNTIF(B150:$B$367,"Demi traitement"))&lt;droits_DT,droits_DT-COUNTIF($P$2:P149,"Demi traitement")-IF(AND($A$60=$A$61,$B$60=$B$61,$B$60="Demi traitement"),COUNTIF(B150:$B$367,"Demi traitement")-1,COUNTIF(B150:$B$367,"Demi traitement")),0)))</f>
        <v>#NUM!</v>
      </c>
      <c r="P150" s="1" t="e">
        <f>IF(M150="","",IF(OR(M150="anniv PT",M150&gt;0),"Plein traitement",IF(OR(LEFT(Statut_agent,1)="A",LEFT(Statut_agent,1)="B",LEFT(Statut_agent,1)="C"),"Demi Traitement",IF(OR(O150="anniv DT",O150&gt;0),"Demi traitement","Sans traitement"))))</f>
        <v>#NUM!</v>
      </c>
    </row>
    <row r="151" spans="1:16" x14ac:dyDescent="0.25">
      <c r="A151" s="28">
        <f>IF(AND(OR(MOD(YEAR(Tableau_calcul[[#This Row],[Date]])-1,400)=0,AND(MOD(YEAR(Tableau_calcul[[#This Row],[Date]])-1,4)=0,MOD(YEAR(Tableau_calcul[[#This Row],[Date]])-1,100)&lt;&gt;0)),MONTH(A150)=2,DAY(A150)=28,COUNTIF($A$2:A150,DATE(YEAR(A150),2,28))&lt;2),DATE(YEAR(Tableau_calcul[[#This Row],[Date]])-1,2,29),IF(AND(DAY(A150)=28,MONTH(A150)=2,COUNTIF($A$2:A150,DATE(YEAR(A150)-1,2,28))+COUNTIF($A$2:A150,DATE(YEAR(A150),2,28))&lt;2),DATE(YEAR(Tableau_calcul[[#This Row],[Date]])-1,2,28),DATE(YEAR(Tableau_calcul[[#This Row],[Date]])-1,MONTH(Tableau_calcul[[#This Row],[Date]]),DAY(Tableau_calcul[[#This Row],[Date]]))))</f>
        <v>693744</v>
      </c>
      <c r="B151" s="1" t="str">
        <f>IF(Tableau_absentéisme_décomposé[[#This Row],[Date]]=A150,"",IFERROR(INDEX(Tableau_absentéisme[],IF(AND(Tableau_absentéisme_décomposé[[#This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1" s="1" t="e">
        <f ca="1">IF(Tableau_calcul[[#This Row],[Traitement]]="","",IF(Tableau_calcul[[#This Row],[Traitement]]&lt;&gt;IF(K149=K150,OFFSET(Tableau_calcul[[#This Row],[Traitement]],2,0),OFFSET(Tableau_calcul[[#This Row],[Traitement]],-1,0)),"début","continue"))</f>
        <v>#NUM!</v>
      </c>
      <c r="E151" s="1" t="e">
        <f ca="1">IF(Tableau_calcul[[#This Row],[Traitement]]="","",IF(Tableau_calcul[[#This Row],[Traitement]]&lt;&gt;IF(Tableau_calcul[[#This Row],[Date]]=K152,OFFSET(Tableau_calcul[[#This Row],[Traitement]],2,0),OFFSET(Tableau_calcul[[#This Row],[Traitement]],1,0)),"fin","continue"))</f>
        <v>#NUM!</v>
      </c>
      <c r="F151" s="1">
        <f ca="1">COUNTIF($D$2:D151,"début")</f>
        <v>0</v>
      </c>
      <c r="G151" s="1" t="e">
        <f>IF(Tableau_calcul[[#This Row],[Traitement]]="","",CONCATENATE(Tableau_calcul[[#This Row],[agrégat.période.début]],Tableau_calcul[[#This Row],[agrégat.num]]))</f>
        <v>#NUM!</v>
      </c>
      <c r="H151" s="1" t="e">
        <f>IF(Tableau_calcul[[#This Row],[Traitement]]="","",CONCATENATE(IF(Tableau_calcul[[#This Row],[agrégat.période.fin]]="fin","fin","continue"),Tableau_calcul[[#This Row],[agrégat.num]]))</f>
        <v>#NUM!</v>
      </c>
      <c r="I151" s="5" t="e">
        <f ca="1">IF(Tableau_calcul[[#This Row],[agrégat.période.début]]="début",Tableau_calcul[[#This Row],[Date]],"")</f>
        <v>#NUM!</v>
      </c>
      <c r="J151" s="5" t="e">
        <f>IF(Tableau_calcul[[#This Row],[Traitement]]="","",IF(Tableau_calcul[[#This Row],[agrégat.num.période.fin]]=H150,"",VLOOKUP(CONCATENATE("fin",Tableau_calcul[[#This Row],[agrégat.num]]),Tableau_calcul[[agrégat.num.période.fin]:[Date]],4,FALSE)))</f>
        <v>#NUM!</v>
      </c>
      <c r="K151" s="5">
        <f>IF(AND(OR(MOD(YEAR(K150),400)=0,AND(MOD(YEAR(K150),4)=0,MOD(YEAR(K150),100)&lt;&gt;0)),MONTH(K150)=2,DAY(K150)=28),K150+1,
IF(AND(MONTH(K150)=2,DAY(K150)=28,COUNTIF($K$2:K150,DATE(YEAR(K150)-1,2,28))+COUNTIF($K$2:K150,DATE(YEAR(K150),2,28))&lt;2),DATE(YEAR(K150),2,28),IF(ROW()=2,Date_survenance,K150+1)))</f>
        <v>148</v>
      </c>
      <c r="L15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1" s="24" t="e">
        <f>IF(Tableau_calcul[[#This Row],[Date]]=K150,"",IF(AND(K151=DATE(YEAR(A151)+1,MONTH(A151),DAY(A151)),Tableau_absentéisme_décomposé[[#This Row],[Traitement]]="Plein traitement"),"anniv PT",IF(COUNTIF($P$2:P150,"Plein traitement")+COUNTIF(B151:$B$367,"Plein traitement")&lt;droits_PT,droits_PT-COUNTIF($P$2:P150,"Plein traitement")-COUNTIF(B151:$B$367,"Plein traitement"),0)))</f>
        <v>#NUM!</v>
      </c>
      <c r="N151" s="1" t="e">
        <f>droits_DT</f>
        <v>#NUM!</v>
      </c>
      <c r="O151" s="1" t="e">
        <f>IF(Tableau_calcul[[#This Row],[Date]]=K150,"",IF(AND(K151=DATE(YEAR(A151)+1,MONTH(A151),DAY(A151)),Tableau_absentéisme_décomposé[[#This Row],[Traitement]]="Demi traitement"),"anniv DT",IF(COUNTIF($P$2:P150,"Demi traitement")+IF(AND($A$60=$A$61,$B$60=$B$61,$B$60="Demi traitement"),COUNTIF(B151:$B$367,"Demi traitement")-1,COUNTIF(B151:$B$367,"Demi traitement"))&lt;droits_DT,droits_DT-COUNTIF($P$2:P150,"Demi traitement")-IF(AND($A$60=$A$61,$B$60=$B$61,$B$60="Demi traitement"),COUNTIF(B151:$B$367,"Demi traitement")-1,COUNTIF(B151:$B$367,"Demi traitement")),0)))</f>
        <v>#NUM!</v>
      </c>
      <c r="P151" s="1" t="e">
        <f>IF(M151="","",IF(OR(M151="anniv PT",M151&gt;0),"Plein traitement",IF(OR(LEFT(Statut_agent,1)="A",LEFT(Statut_agent,1)="B",LEFT(Statut_agent,1)="C"),"Demi Traitement",IF(OR(O151="anniv DT",O151&gt;0),"Demi traitement","Sans traitement"))))</f>
        <v>#NUM!</v>
      </c>
    </row>
    <row r="152" spans="1:16" x14ac:dyDescent="0.25">
      <c r="A152" s="28">
        <f>IF(AND(OR(MOD(YEAR(Tableau_calcul[[#This Row],[Date]])-1,400)=0,AND(MOD(YEAR(Tableau_calcul[[#This Row],[Date]])-1,4)=0,MOD(YEAR(Tableau_calcul[[#This Row],[Date]])-1,100)&lt;&gt;0)),MONTH(A151)=2,DAY(A151)=28,COUNTIF($A$2:A151,DATE(YEAR(A151),2,28))&lt;2),DATE(YEAR(Tableau_calcul[[#This Row],[Date]])-1,2,29),IF(AND(DAY(A151)=28,MONTH(A151)=2,COUNTIF($A$2:A151,DATE(YEAR(A151)-1,2,28))+COUNTIF($A$2:A151,DATE(YEAR(A151),2,28))&lt;2),DATE(YEAR(Tableau_calcul[[#This Row],[Date]])-1,2,28),DATE(YEAR(Tableau_calcul[[#This Row],[Date]])-1,MONTH(Tableau_calcul[[#This Row],[Date]]),DAY(Tableau_calcul[[#This Row],[Date]]))))</f>
        <v>693745</v>
      </c>
      <c r="B152" s="1" t="str">
        <f>IF(Tableau_absentéisme_décomposé[[#This Row],[Date]]=A151,"",IFERROR(INDEX(Tableau_absentéisme[],IF(AND(Tableau_absentéisme_décomposé[[#This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2" s="1" t="e">
        <f ca="1">IF(Tableau_calcul[[#This Row],[Traitement]]="","",IF(Tableau_calcul[[#This Row],[Traitement]]&lt;&gt;IF(K150=K151,OFFSET(Tableau_calcul[[#This Row],[Traitement]],2,0),OFFSET(Tableau_calcul[[#This Row],[Traitement]],-1,0)),"début","continue"))</f>
        <v>#NUM!</v>
      </c>
      <c r="E152" s="1" t="e">
        <f ca="1">IF(Tableau_calcul[[#This Row],[Traitement]]="","",IF(Tableau_calcul[[#This Row],[Traitement]]&lt;&gt;IF(Tableau_calcul[[#This Row],[Date]]=K153,OFFSET(Tableau_calcul[[#This Row],[Traitement]],2,0),OFFSET(Tableau_calcul[[#This Row],[Traitement]],1,0)),"fin","continue"))</f>
        <v>#NUM!</v>
      </c>
      <c r="F152" s="1">
        <f ca="1">COUNTIF($D$2:D152,"début")</f>
        <v>0</v>
      </c>
      <c r="G152" s="1" t="e">
        <f>IF(Tableau_calcul[[#This Row],[Traitement]]="","",CONCATENATE(Tableau_calcul[[#This Row],[agrégat.période.début]],Tableau_calcul[[#This Row],[agrégat.num]]))</f>
        <v>#NUM!</v>
      </c>
      <c r="H152" s="1" t="e">
        <f>IF(Tableau_calcul[[#This Row],[Traitement]]="","",CONCATENATE(IF(Tableau_calcul[[#This Row],[agrégat.période.fin]]="fin","fin","continue"),Tableau_calcul[[#This Row],[agrégat.num]]))</f>
        <v>#NUM!</v>
      </c>
      <c r="I152" s="5" t="e">
        <f ca="1">IF(Tableau_calcul[[#This Row],[agrégat.période.début]]="début",Tableau_calcul[[#This Row],[Date]],"")</f>
        <v>#NUM!</v>
      </c>
      <c r="J152" s="5" t="e">
        <f>IF(Tableau_calcul[[#This Row],[Traitement]]="","",IF(Tableau_calcul[[#This Row],[agrégat.num.période.fin]]=H151,"",VLOOKUP(CONCATENATE("fin",Tableau_calcul[[#This Row],[agrégat.num]]),Tableau_calcul[[agrégat.num.période.fin]:[Date]],4,FALSE)))</f>
        <v>#NUM!</v>
      </c>
      <c r="K152" s="5">
        <f>IF(AND(OR(MOD(YEAR(K151),400)=0,AND(MOD(YEAR(K151),4)=0,MOD(YEAR(K151),100)&lt;&gt;0)),MONTH(K151)=2,DAY(K151)=28),K151+1,
IF(AND(MONTH(K151)=2,DAY(K151)=28,COUNTIF($K$2:K151,DATE(YEAR(K151)-1,2,28))+COUNTIF($K$2:K151,DATE(YEAR(K151),2,28))&lt;2),DATE(YEAR(K151),2,28),IF(ROW()=2,Date_survenance,K151+1)))</f>
        <v>149</v>
      </c>
      <c r="L15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2" s="24" t="e">
        <f>IF(Tableau_calcul[[#This Row],[Date]]=K151,"",IF(AND(K152=DATE(YEAR(A152)+1,MONTH(A152),DAY(A152)),Tableau_absentéisme_décomposé[[#This Row],[Traitement]]="Plein traitement"),"anniv PT",IF(COUNTIF($P$2:P151,"Plein traitement")+COUNTIF(B152:$B$367,"Plein traitement")&lt;droits_PT,droits_PT-COUNTIF($P$2:P151,"Plein traitement")-COUNTIF(B152:$B$367,"Plein traitement"),0)))</f>
        <v>#NUM!</v>
      </c>
      <c r="N152" s="1" t="e">
        <f>droits_DT</f>
        <v>#NUM!</v>
      </c>
      <c r="O152" s="1" t="e">
        <f>IF(Tableau_calcul[[#This Row],[Date]]=K151,"",IF(AND(K152=DATE(YEAR(A152)+1,MONTH(A152),DAY(A152)),Tableau_absentéisme_décomposé[[#This Row],[Traitement]]="Demi traitement"),"anniv DT",IF(COUNTIF($P$2:P151,"Demi traitement")+IF(AND($A$60=$A$61,$B$60=$B$61,$B$60="Demi traitement"),COUNTIF(B152:$B$367,"Demi traitement")-1,COUNTIF(B152:$B$367,"Demi traitement"))&lt;droits_DT,droits_DT-COUNTIF($P$2:P151,"Demi traitement")-IF(AND($A$60=$A$61,$B$60=$B$61,$B$60="Demi traitement"),COUNTIF(B152:$B$367,"Demi traitement")-1,COUNTIF(B152:$B$367,"Demi traitement")),0)))</f>
        <v>#NUM!</v>
      </c>
      <c r="P152" s="1" t="e">
        <f>IF(M152="","",IF(OR(M152="anniv PT",M152&gt;0),"Plein traitement",IF(OR(LEFT(Statut_agent,1)="A",LEFT(Statut_agent,1)="B",LEFT(Statut_agent,1)="C"),"Demi Traitement",IF(OR(O152="anniv DT",O152&gt;0),"Demi traitement","Sans traitement"))))</f>
        <v>#NUM!</v>
      </c>
    </row>
    <row r="153" spans="1:16" x14ac:dyDescent="0.25">
      <c r="A153" s="28">
        <f>IF(AND(OR(MOD(YEAR(Tableau_calcul[[#This Row],[Date]])-1,400)=0,AND(MOD(YEAR(Tableau_calcul[[#This Row],[Date]])-1,4)=0,MOD(YEAR(Tableau_calcul[[#This Row],[Date]])-1,100)&lt;&gt;0)),MONTH(A152)=2,DAY(A152)=28,COUNTIF($A$2:A152,DATE(YEAR(A152),2,28))&lt;2),DATE(YEAR(Tableau_calcul[[#This Row],[Date]])-1,2,29),IF(AND(DAY(A152)=28,MONTH(A152)=2,COUNTIF($A$2:A152,DATE(YEAR(A152)-1,2,28))+COUNTIF($A$2:A152,DATE(YEAR(A152),2,28))&lt;2),DATE(YEAR(Tableau_calcul[[#This Row],[Date]])-1,2,28),DATE(YEAR(Tableau_calcul[[#This Row],[Date]])-1,MONTH(Tableau_calcul[[#This Row],[Date]]),DAY(Tableau_calcul[[#This Row],[Date]]))))</f>
        <v>693746</v>
      </c>
      <c r="B153" s="1" t="str">
        <f>IF(Tableau_absentéisme_décomposé[[#This Row],[Date]]=A152,"",IFERROR(INDEX(Tableau_absentéisme[],IF(AND(Tableau_absentéisme_décomposé[[#This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3" s="1" t="e">
        <f ca="1">IF(Tableau_calcul[[#This Row],[Traitement]]="","",IF(Tableau_calcul[[#This Row],[Traitement]]&lt;&gt;IF(K151=K152,OFFSET(Tableau_calcul[[#This Row],[Traitement]],2,0),OFFSET(Tableau_calcul[[#This Row],[Traitement]],-1,0)),"début","continue"))</f>
        <v>#NUM!</v>
      </c>
      <c r="E153" s="1" t="e">
        <f ca="1">IF(Tableau_calcul[[#This Row],[Traitement]]="","",IF(Tableau_calcul[[#This Row],[Traitement]]&lt;&gt;IF(Tableau_calcul[[#This Row],[Date]]=K154,OFFSET(Tableau_calcul[[#This Row],[Traitement]],2,0),OFFSET(Tableau_calcul[[#This Row],[Traitement]],1,0)),"fin","continue"))</f>
        <v>#NUM!</v>
      </c>
      <c r="F153" s="1">
        <f ca="1">COUNTIF($D$2:D153,"début")</f>
        <v>0</v>
      </c>
      <c r="G153" s="1" t="e">
        <f>IF(Tableau_calcul[[#This Row],[Traitement]]="","",CONCATENATE(Tableau_calcul[[#This Row],[agrégat.période.début]],Tableau_calcul[[#This Row],[agrégat.num]]))</f>
        <v>#NUM!</v>
      </c>
      <c r="H153" s="1" t="e">
        <f>IF(Tableau_calcul[[#This Row],[Traitement]]="","",CONCATENATE(IF(Tableau_calcul[[#This Row],[agrégat.période.fin]]="fin","fin","continue"),Tableau_calcul[[#This Row],[agrégat.num]]))</f>
        <v>#NUM!</v>
      </c>
      <c r="I153" s="5" t="e">
        <f ca="1">IF(Tableau_calcul[[#This Row],[agrégat.période.début]]="début",Tableau_calcul[[#This Row],[Date]],"")</f>
        <v>#NUM!</v>
      </c>
      <c r="J153" s="5" t="e">
        <f>IF(Tableau_calcul[[#This Row],[Traitement]]="","",IF(Tableau_calcul[[#This Row],[agrégat.num.période.fin]]=H152,"",VLOOKUP(CONCATENATE("fin",Tableau_calcul[[#This Row],[agrégat.num]]),Tableau_calcul[[agrégat.num.période.fin]:[Date]],4,FALSE)))</f>
        <v>#NUM!</v>
      </c>
      <c r="K153" s="5">
        <f>IF(AND(OR(MOD(YEAR(K152),400)=0,AND(MOD(YEAR(K152),4)=0,MOD(YEAR(K152),100)&lt;&gt;0)),MONTH(K152)=2,DAY(K152)=28),K152+1,
IF(AND(MONTH(K152)=2,DAY(K152)=28,COUNTIF($K$2:K152,DATE(YEAR(K152)-1,2,28))+COUNTIF($K$2:K152,DATE(YEAR(K152),2,28))&lt;2),DATE(YEAR(K152),2,28),IF(ROW()=2,Date_survenance,K152+1)))</f>
        <v>150</v>
      </c>
      <c r="L15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3" s="24" t="e">
        <f>IF(Tableau_calcul[[#This Row],[Date]]=K152,"",IF(AND(K153=DATE(YEAR(A153)+1,MONTH(A153),DAY(A153)),Tableau_absentéisme_décomposé[[#This Row],[Traitement]]="Plein traitement"),"anniv PT",IF(COUNTIF($P$2:P152,"Plein traitement")+COUNTIF(B153:$B$367,"Plein traitement")&lt;droits_PT,droits_PT-COUNTIF($P$2:P152,"Plein traitement")-COUNTIF(B153:$B$367,"Plein traitement"),0)))</f>
        <v>#NUM!</v>
      </c>
      <c r="N153" s="1" t="e">
        <f>droits_DT</f>
        <v>#NUM!</v>
      </c>
      <c r="O153" s="1" t="e">
        <f>IF(Tableau_calcul[[#This Row],[Date]]=K152,"",IF(AND(K153=DATE(YEAR(A153)+1,MONTH(A153),DAY(A153)),Tableau_absentéisme_décomposé[[#This Row],[Traitement]]="Demi traitement"),"anniv DT",IF(COUNTIF($P$2:P152,"Demi traitement")+IF(AND($A$60=$A$61,$B$60=$B$61,$B$60="Demi traitement"),COUNTIF(B153:$B$367,"Demi traitement")-1,COUNTIF(B153:$B$367,"Demi traitement"))&lt;droits_DT,droits_DT-COUNTIF($P$2:P152,"Demi traitement")-IF(AND($A$60=$A$61,$B$60=$B$61,$B$60="Demi traitement"),COUNTIF(B153:$B$367,"Demi traitement")-1,COUNTIF(B153:$B$367,"Demi traitement")),0)))</f>
        <v>#NUM!</v>
      </c>
      <c r="P153" s="1" t="e">
        <f>IF(M153="","",IF(OR(M153="anniv PT",M153&gt;0),"Plein traitement",IF(OR(LEFT(Statut_agent,1)="A",LEFT(Statut_agent,1)="B",LEFT(Statut_agent,1)="C"),"Demi Traitement",IF(OR(O153="anniv DT",O153&gt;0),"Demi traitement","Sans traitement"))))</f>
        <v>#NUM!</v>
      </c>
    </row>
    <row r="154" spans="1:16" x14ac:dyDescent="0.25">
      <c r="A154" s="28">
        <f>IF(AND(OR(MOD(YEAR(Tableau_calcul[[#This Row],[Date]])-1,400)=0,AND(MOD(YEAR(Tableau_calcul[[#This Row],[Date]])-1,4)=0,MOD(YEAR(Tableau_calcul[[#This Row],[Date]])-1,100)&lt;&gt;0)),MONTH(A153)=2,DAY(A153)=28,COUNTIF($A$2:A153,DATE(YEAR(A153),2,28))&lt;2),DATE(YEAR(Tableau_calcul[[#This Row],[Date]])-1,2,29),IF(AND(DAY(A153)=28,MONTH(A153)=2,COUNTIF($A$2:A153,DATE(YEAR(A153)-1,2,28))+COUNTIF($A$2:A153,DATE(YEAR(A153),2,28))&lt;2),DATE(YEAR(Tableau_calcul[[#This Row],[Date]])-1,2,28),DATE(YEAR(Tableau_calcul[[#This Row],[Date]])-1,MONTH(Tableau_calcul[[#This Row],[Date]]),DAY(Tableau_calcul[[#This Row],[Date]]))))</f>
        <v>693747</v>
      </c>
      <c r="B154" s="1" t="str">
        <f>IF(Tableau_absentéisme_décomposé[[#This Row],[Date]]=A153,"",IFERROR(INDEX(Tableau_absentéisme[],IF(AND(Tableau_absentéisme_décomposé[[#This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4" s="1" t="e">
        <f ca="1">IF(Tableau_calcul[[#This Row],[Traitement]]="","",IF(Tableau_calcul[[#This Row],[Traitement]]&lt;&gt;IF(K152=K153,OFFSET(Tableau_calcul[[#This Row],[Traitement]],2,0),OFFSET(Tableau_calcul[[#This Row],[Traitement]],-1,0)),"début","continue"))</f>
        <v>#NUM!</v>
      </c>
      <c r="E154" s="1" t="e">
        <f ca="1">IF(Tableau_calcul[[#This Row],[Traitement]]="","",IF(Tableau_calcul[[#This Row],[Traitement]]&lt;&gt;IF(Tableau_calcul[[#This Row],[Date]]=K155,OFFSET(Tableau_calcul[[#This Row],[Traitement]],2,0),OFFSET(Tableau_calcul[[#This Row],[Traitement]],1,0)),"fin","continue"))</f>
        <v>#NUM!</v>
      </c>
      <c r="F154" s="1">
        <f ca="1">COUNTIF($D$2:D154,"début")</f>
        <v>0</v>
      </c>
      <c r="G154" s="1" t="e">
        <f>IF(Tableau_calcul[[#This Row],[Traitement]]="","",CONCATENATE(Tableau_calcul[[#This Row],[agrégat.période.début]],Tableau_calcul[[#This Row],[agrégat.num]]))</f>
        <v>#NUM!</v>
      </c>
      <c r="H154" s="1" t="e">
        <f>IF(Tableau_calcul[[#This Row],[Traitement]]="","",CONCATENATE(IF(Tableau_calcul[[#This Row],[agrégat.période.fin]]="fin","fin","continue"),Tableau_calcul[[#This Row],[agrégat.num]]))</f>
        <v>#NUM!</v>
      </c>
      <c r="I154" s="5" t="e">
        <f ca="1">IF(Tableau_calcul[[#This Row],[agrégat.période.début]]="début",Tableau_calcul[[#This Row],[Date]],"")</f>
        <v>#NUM!</v>
      </c>
      <c r="J154" s="5" t="e">
        <f>IF(Tableau_calcul[[#This Row],[Traitement]]="","",IF(Tableau_calcul[[#This Row],[agrégat.num.période.fin]]=H153,"",VLOOKUP(CONCATENATE("fin",Tableau_calcul[[#This Row],[agrégat.num]]),Tableau_calcul[[agrégat.num.période.fin]:[Date]],4,FALSE)))</f>
        <v>#NUM!</v>
      </c>
      <c r="K154" s="5">
        <f>IF(AND(OR(MOD(YEAR(K153),400)=0,AND(MOD(YEAR(K153),4)=0,MOD(YEAR(K153),100)&lt;&gt;0)),MONTH(K153)=2,DAY(K153)=28),K153+1,
IF(AND(MONTH(K153)=2,DAY(K153)=28,COUNTIF($K$2:K153,DATE(YEAR(K153)-1,2,28))+COUNTIF($K$2:K153,DATE(YEAR(K153),2,28))&lt;2),DATE(YEAR(K153),2,28),IF(ROW()=2,Date_survenance,K153+1)))</f>
        <v>151</v>
      </c>
      <c r="L15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4" s="24" t="e">
        <f>IF(Tableau_calcul[[#This Row],[Date]]=K153,"",IF(AND(K154=DATE(YEAR(A154)+1,MONTH(A154),DAY(A154)),Tableau_absentéisme_décomposé[[#This Row],[Traitement]]="Plein traitement"),"anniv PT",IF(COUNTIF($P$2:P153,"Plein traitement")+COUNTIF(B154:$B$367,"Plein traitement")&lt;droits_PT,droits_PT-COUNTIF($P$2:P153,"Plein traitement")-COUNTIF(B154:$B$367,"Plein traitement"),0)))</f>
        <v>#NUM!</v>
      </c>
      <c r="N154" s="1" t="e">
        <f>droits_DT</f>
        <v>#NUM!</v>
      </c>
      <c r="O154" s="1" t="e">
        <f>IF(Tableau_calcul[[#This Row],[Date]]=K153,"",IF(AND(K154=DATE(YEAR(A154)+1,MONTH(A154),DAY(A154)),Tableau_absentéisme_décomposé[[#This Row],[Traitement]]="Demi traitement"),"anniv DT",IF(COUNTIF($P$2:P153,"Demi traitement")+IF(AND($A$60=$A$61,$B$60=$B$61,$B$60="Demi traitement"),COUNTIF(B154:$B$367,"Demi traitement")-1,COUNTIF(B154:$B$367,"Demi traitement"))&lt;droits_DT,droits_DT-COUNTIF($P$2:P153,"Demi traitement")-IF(AND($A$60=$A$61,$B$60=$B$61,$B$60="Demi traitement"),COUNTIF(B154:$B$367,"Demi traitement")-1,COUNTIF(B154:$B$367,"Demi traitement")),0)))</f>
        <v>#NUM!</v>
      </c>
      <c r="P154" s="1" t="e">
        <f>IF(M154="","",IF(OR(M154="anniv PT",M154&gt;0),"Plein traitement",IF(OR(LEFT(Statut_agent,1)="A",LEFT(Statut_agent,1)="B",LEFT(Statut_agent,1)="C"),"Demi Traitement",IF(OR(O154="anniv DT",O154&gt;0),"Demi traitement","Sans traitement"))))</f>
        <v>#NUM!</v>
      </c>
    </row>
    <row r="155" spans="1:16" x14ac:dyDescent="0.25">
      <c r="A155" s="28">
        <f>IF(AND(OR(MOD(YEAR(Tableau_calcul[[#This Row],[Date]])-1,400)=0,AND(MOD(YEAR(Tableau_calcul[[#This Row],[Date]])-1,4)=0,MOD(YEAR(Tableau_calcul[[#This Row],[Date]])-1,100)&lt;&gt;0)),MONTH(A154)=2,DAY(A154)=28,COUNTIF($A$2:A154,DATE(YEAR(A154),2,28))&lt;2),DATE(YEAR(Tableau_calcul[[#This Row],[Date]])-1,2,29),IF(AND(DAY(A154)=28,MONTH(A154)=2,COUNTIF($A$2:A154,DATE(YEAR(A154)-1,2,28))+COUNTIF($A$2:A154,DATE(YEAR(A154),2,28))&lt;2),DATE(YEAR(Tableau_calcul[[#This Row],[Date]])-1,2,28),DATE(YEAR(Tableau_calcul[[#This Row],[Date]])-1,MONTH(Tableau_calcul[[#This Row],[Date]]),DAY(Tableau_calcul[[#This Row],[Date]]))))</f>
        <v>693748</v>
      </c>
      <c r="B155" s="1" t="str">
        <f>IF(Tableau_absentéisme_décomposé[[#This Row],[Date]]=A154,"",IFERROR(INDEX(Tableau_absentéisme[],IF(AND(Tableau_absentéisme_décomposé[[#This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5" s="1" t="e">
        <f ca="1">IF(Tableau_calcul[[#This Row],[Traitement]]="","",IF(Tableau_calcul[[#This Row],[Traitement]]&lt;&gt;IF(K153=K154,OFFSET(Tableau_calcul[[#This Row],[Traitement]],2,0),OFFSET(Tableau_calcul[[#This Row],[Traitement]],-1,0)),"début","continue"))</f>
        <v>#NUM!</v>
      </c>
      <c r="E155" s="1" t="e">
        <f ca="1">IF(Tableau_calcul[[#This Row],[Traitement]]="","",IF(Tableau_calcul[[#This Row],[Traitement]]&lt;&gt;IF(Tableau_calcul[[#This Row],[Date]]=K156,OFFSET(Tableau_calcul[[#This Row],[Traitement]],2,0),OFFSET(Tableau_calcul[[#This Row],[Traitement]],1,0)),"fin","continue"))</f>
        <v>#NUM!</v>
      </c>
      <c r="F155" s="1">
        <f ca="1">COUNTIF($D$2:D155,"début")</f>
        <v>0</v>
      </c>
      <c r="G155" s="1" t="e">
        <f>IF(Tableau_calcul[[#This Row],[Traitement]]="","",CONCATENATE(Tableau_calcul[[#This Row],[agrégat.période.début]],Tableau_calcul[[#This Row],[agrégat.num]]))</f>
        <v>#NUM!</v>
      </c>
      <c r="H155" s="1" t="e">
        <f>IF(Tableau_calcul[[#This Row],[Traitement]]="","",CONCATENATE(IF(Tableau_calcul[[#This Row],[agrégat.période.fin]]="fin","fin","continue"),Tableau_calcul[[#This Row],[agrégat.num]]))</f>
        <v>#NUM!</v>
      </c>
      <c r="I155" s="5" t="e">
        <f ca="1">IF(Tableau_calcul[[#This Row],[agrégat.période.début]]="début",Tableau_calcul[[#This Row],[Date]],"")</f>
        <v>#NUM!</v>
      </c>
      <c r="J155" s="5" t="e">
        <f>IF(Tableau_calcul[[#This Row],[Traitement]]="","",IF(Tableau_calcul[[#This Row],[agrégat.num.période.fin]]=H154,"",VLOOKUP(CONCATENATE("fin",Tableau_calcul[[#This Row],[agrégat.num]]),Tableau_calcul[[agrégat.num.période.fin]:[Date]],4,FALSE)))</f>
        <v>#NUM!</v>
      </c>
      <c r="K155" s="5">
        <f>IF(AND(OR(MOD(YEAR(K154),400)=0,AND(MOD(YEAR(K154),4)=0,MOD(YEAR(K154),100)&lt;&gt;0)),MONTH(K154)=2,DAY(K154)=28),K154+1,
IF(AND(MONTH(K154)=2,DAY(K154)=28,COUNTIF($K$2:K154,DATE(YEAR(K154)-1,2,28))+COUNTIF($K$2:K154,DATE(YEAR(K154),2,28))&lt;2),DATE(YEAR(K154),2,28),IF(ROW()=2,Date_survenance,K154+1)))</f>
        <v>152</v>
      </c>
      <c r="L15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5" s="24" t="e">
        <f>IF(Tableau_calcul[[#This Row],[Date]]=K154,"",IF(AND(K155=DATE(YEAR(A155)+1,MONTH(A155),DAY(A155)),Tableau_absentéisme_décomposé[[#This Row],[Traitement]]="Plein traitement"),"anniv PT",IF(COUNTIF($P$2:P154,"Plein traitement")+COUNTIF(B155:$B$367,"Plein traitement")&lt;droits_PT,droits_PT-COUNTIF($P$2:P154,"Plein traitement")-COUNTIF(B155:$B$367,"Plein traitement"),0)))</f>
        <v>#NUM!</v>
      </c>
      <c r="N155" s="1" t="e">
        <f>droits_DT</f>
        <v>#NUM!</v>
      </c>
      <c r="O155" s="1" t="e">
        <f>IF(Tableau_calcul[[#This Row],[Date]]=K154,"",IF(AND(K155=DATE(YEAR(A155)+1,MONTH(A155),DAY(A155)),Tableau_absentéisme_décomposé[[#This Row],[Traitement]]="Demi traitement"),"anniv DT",IF(COUNTIF($P$2:P154,"Demi traitement")+IF(AND($A$60=$A$61,$B$60=$B$61,$B$60="Demi traitement"),COUNTIF(B155:$B$367,"Demi traitement")-1,COUNTIF(B155:$B$367,"Demi traitement"))&lt;droits_DT,droits_DT-COUNTIF($P$2:P154,"Demi traitement")-IF(AND($A$60=$A$61,$B$60=$B$61,$B$60="Demi traitement"),COUNTIF(B155:$B$367,"Demi traitement")-1,COUNTIF(B155:$B$367,"Demi traitement")),0)))</f>
        <v>#NUM!</v>
      </c>
      <c r="P155" s="1" t="e">
        <f>IF(M155="","",IF(OR(M155="anniv PT",M155&gt;0),"Plein traitement",IF(OR(LEFT(Statut_agent,1)="A",LEFT(Statut_agent,1)="B",LEFT(Statut_agent,1)="C"),"Demi Traitement",IF(OR(O155="anniv DT",O155&gt;0),"Demi traitement","Sans traitement"))))</f>
        <v>#NUM!</v>
      </c>
    </row>
    <row r="156" spans="1:16" x14ac:dyDescent="0.25">
      <c r="A156" s="28">
        <f>IF(AND(OR(MOD(YEAR(Tableau_calcul[[#This Row],[Date]])-1,400)=0,AND(MOD(YEAR(Tableau_calcul[[#This Row],[Date]])-1,4)=0,MOD(YEAR(Tableau_calcul[[#This Row],[Date]])-1,100)&lt;&gt;0)),MONTH(A155)=2,DAY(A155)=28,COUNTIF($A$2:A155,DATE(YEAR(A155),2,28))&lt;2),DATE(YEAR(Tableau_calcul[[#This Row],[Date]])-1,2,29),IF(AND(DAY(A155)=28,MONTH(A155)=2,COUNTIF($A$2:A155,DATE(YEAR(A155)-1,2,28))+COUNTIF($A$2:A155,DATE(YEAR(A155),2,28))&lt;2),DATE(YEAR(Tableau_calcul[[#This Row],[Date]])-1,2,28),DATE(YEAR(Tableau_calcul[[#This Row],[Date]])-1,MONTH(Tableau_calcul[[#This Row],[Date]]),DAY(Tableau_calcul[[#This Row],[Date]]))))</f>
        <v>693749</v>
      </c>
      <c r="B156" s="1" t="str">
        <f>IF(Tableau_absentéisme_décomposé[[#This Row],[Date]]=A155,"",IFERROR(INDEX(Tableau_absentéisme[],IF(AND(Tableau_absentéisme_décomposé[[#This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6" s="1" t="e">
        <f ca="1">IF(Tableau_calcul[[#This Row],[Traitement]]="","",IF(Tableau_calcul[[#This Row],[Traitement]]&lt;&gt;IF(K154=K155,OFFSET(Tableau_calcul[[#This Row],[Traitement]],2,0),OFFSET(Tableau_calcul[[#This Row],[Traitement]],-1,0)),"début","continue"))</f>
        <v>#NUM!</v>
      </c>
      <c r="E156" s="1" t="e">
        <f ca="1">IF(Tableau_calcul[[#This Row],[Traitement]]="","",IF(Tableau_calcul[[#This Row],[Traitement]]&lt;&gt;IF(Tableau_calcul[[#This Row],[Date]]=K157,OFFSET(Tableau_calcul[[#This Row],[Traitement]],2,0),OFFSET(Tableau_calcul[[#This Row],[Traitement]],1,0)),"fin","continue"))</f>
        <v>#NUM!</v>
      </c>
      <c r="F156" s="1">
        <f ca="1">COUNTIF($D$2:D156,"début")</f>
        <v>0</v>
      </c>
      <c r="G156" s="1" t="e">
        <f>IF(Tableau_calcul[[#This Row],[Traitement]]="","",CONCATENATE(Tableau_calcul[[#This Row],[agrégat.période.début]],Tableau_calcul[[#This Row],[agrégat.num]]))</f>
        <v>#NUM!</v>
      </c>
      <c r="H156" s="1" t="e">
        <f>IF(Tableau_calcul[[#This Row],[Traitement]]="","",CONCATENATE(IF(Tableau_calcul[[#This Row],[agrégat.période.fin]]="fin","fin","continue"),Tableau_calcul[[#This Row],[agrégat.num]]))</f>
        <v>#NUM!</v>
      </c>
      <c r="I156" s="5" t="e">
        <f ca="1">IF(Tableau_calcul[[#This Row],[agrégat.période.début]]="début",Tableau_calcul[[#This Row],[Date]],"")</f>
        <v>#NUM!</v>
      </c>
      <c r="J156" s="5" t="e">
        <f>IF(Tableau_calcul[[#This Row],[Traitement]]="","",IF(Tableau_calcul[[#This Row],[agrégat.num.période.fin]]=H155,"",VLOOKUP(CONCATENATE("fin",Tableau_calcul[[#This Row],[agrégat.num]]),Tableau_calcul[[agrégat.num.période.fin]:[Date]],4,FALSE)))</f>
        <v>#NUM!</v>
      </c>
      <c r="K156" s="5">
        <f>IF(AND(OR(MOD(YEAR(K155),400)=0,AND(MOD(YEAR(K155),4)=0,MOD(YEAR(K155),100)&lt;&gt;0)),MONTH(K155)=2,DAY(K155)=28),K155+1,
IF(AND(MONTH(K155)=2,DAY(K155)=28,COUNTIF($K$2:K155,DATE(YEAR(K155)-1,2,28))+COUNTIF($K$2:K155,DATE(YEAR(K155),2,28))&lt;2),DATE(YEAR(K155),2,28),IF(ROW()=2,Date_survenance,K155+1)))</f>
        <v>153</v>
      </c>
      <c r="L15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6" s="24" t="e">
        <f>IF(Tableau_calcul[[#This Row],[Date]]=K155,"",IF(AND(K156=DATE(YEAR(A156)+1,MONTH(A156),DAY(A156)),Tableau_absentéisme_décomposé[[#This Row],[Traitement]]="Plein traitement"),"anniv PT",IF(COUNTIF($P$2:P155,"Plein traitement")+COUNTIF(B156:$B$367,"Plein traitement")&lt;droits_PT,droits_PT-COUNTIF($P$2:P155,"Plein traitement")-COUNTIF(B156:$B$367,"Plein traitement"),0)))</f>
        <v>#NUM!</v>
      </c>
      <c r="N156" s="1" t="e">
        <f>droits_DT</f>
        <v>#NUM!</v>
      </c>
      <c r="O156" s="1" t="e">
        <f>IF(Tableau_calcul[[#This Row],[Date]]=K155,"",IF(AND(K156=DATE(YEAR(A156)+1,MONTH(A156),DAY(A156)),Tableau_absentéisme_décomposé[[#This Row],[Traitement]]="Demi traitement"),"anniv DT",IF(COUNTIF($P$2:P155,"Demi traitement")+IF(AND($A$60=$A$61,$B$60=$B$61,$B$60="Demi traitement"),COUNTIF(B156:$B$367,"Demi traitement")-1,COUNTIF(B156:$B$367,"Demi traitement"))&lt;droits_DT,droits_DT-COUNTIF($P$2:P155,"Demi traitement")-IF(AND($A$60=$A$61,$B$60=$B$61,$B$60="Demi traitement"),COUNTIF(B156:$B$367,"Demi traitement")-1,COUNTIF(B156:$B$367,"Demi traitement")),0)))</f>
        <v>#NUM!</v>
      </c>
      <c r="P156" s="1" t="e">
        <f>IF(M156="","",IF(OR(M156="anniv PT",M156&gt;0),"Plein traitement",IF(OR(LEFT(Statut_agent,1)="A",LEFT(Statut_agent,1)="B",LEFT(Statut_agent,1)="C"),"Demi Traitement",IF(OR(O156="anniv DT",O156&gt;0),"Demi traitement","Sans traitement"))))</f>
        <v>#NUM!</v>
      </c>
    </row>
    <row r="157" spans="1:16" x14ac:dyDescent="0.25">
      <c r="A157" s="28">
        <f>IF(AND(OR(MOD(YEAR(Tableau_calcul[[#This Row],[Date]])-1,400)=0,AND(MOD(YEAR(Tableau_calcul[[#This Row],[Date]])-1,4)=0,MOD(YEAR(Tableau_calcul[[#This Row],[Date]])-1,100)&lt;&gt;0)),MONTH(A156)=2,DAY(A156)=28,COUNTIF($A$2:A156,DATE(YEAR(A156),2,28))&lt;2),DATE(YEAR(Tableau_calcul[[#This Row],[Date]])-1,2,29),IF(AND(DAY(A156)=28,MONTH(A156)=2,COUNTIF($A$2:A156,DATE(YEAR(A156)-1,2,28))+COUNTIF($A$2:A156,DATE(YEAR(A156),2,28))&lt;2),DATE(YEAR(Tableau_calcul[[#This Row],[Date]])-1,2,28),DATE(YEAR(Tableau_calcul[[#This Row],[Date]])-1,MONTH(Tableau_calcul[[#This Row],[Date]]),DAY(Tableau_calcul[[#This Row],[Date]]))))</f>
        <v>693750</v>
      </c>
      <c r="B157" s="1" t="str">
        <f>IF(Tableau_absentéisme_décomposé[[#This Row],[Date]]=A156,"",IFERROR(INDEX(Tableau_absentéisme[],IF(AND(Tableau_absentéisme_décomposé[[#This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7" s="1" t="e">
        <f ca="1">IF(Tableau_calcul[[#This Row],[Traitement]]="","",IF(Tableau_calcul[[#This Row],[Traitement]]&lt;&gt;IF(K155=K156,OFFSET(Tableau_calcul[[#This Row],[Traitement]],2,0),OFFSET(Tableau_calcul[[#This Row],[Traitement]],-1,0)),"début","continue"))</f>
        <v>#NUM!</v>
      </c>
      <c r="E157" s="1" t="e">
        <f ca="1">IF(Tableau_calcul[[#This Row],[Traitement]]="","",IF(Tableau_calcul[[#This Row],[Traitement]]&lt;&gt;IF(Tableau_calcul[[#This Row],[Date]]=K158,OFFSET(Tableau_calcul[[#This Row],[Traitement]],2,0),OFFSET(Tableau_calcul[[#This Row],[Traitement]],1,0)),"fin","continue"))</f>
        <v>#NUM!</v>
      </c>
      <c r="F157" s="1">
        <f ca="1">COUNTIF($D$2:D157,"début")</f>
        <v>0</v>
      </c>
      <c r="G157" s="1" t="e">
        <f>IF(Tableau_calcul[[#This Row],[Traitement]]="","",CONCATENATE(Tableau_calcul[[#This Row],[agrégat.période.début]],Tableau_calcul[[#This Row],[agrégat.num]]))</f>
        <v>#NUM!</v>
      </c>
      <c r="H157" s="1" t="e">
        <f>IF(Tableau_calcul[[#This Row],[Traitement]]="","",CONCATENATE(IF(Tableau_calcul[[#This Row],[agrégat.période.fin]]="fin","fin","continue"),Tableau_calcul[[#This Row],[agrégat.num]]))</f>
        <v>#NUM!</v>
      </c>
      <c r="I157" s="5" t="e">
        <f ca="1">IF(Tableau_calcul[[#This Row],[agrégat.période.début]]="début",Tableau_calcul[[#This Row],[Date]],"")</f>
        <v>#NUM!</v>
      </c>
      <c r="J157" s="5" t="e">
        <f>IF(Tableau_calcul[[#This Row],[Traitement]]="","",IF(Tableau_calcul[[#This Row],[agrégat.num.période.fin]]=H156,"",VLOOKUP(CONCATENATE("fin",Tableau_calcul[[#This Row],[agrégat.num]]),Tableau_calcul[[agrégat.num.période.fin]:[Date]],4,FALSE)))</f>
        <v>#NUM!</v>
      </c>
      <c r="K157" s="5">
        <f>IF(AND(OR(MOD(YEAR(K156),400)=0,AND(MOD(YEAR(K156),4)=0,MOD(YEAR(K156),100)&lt;&gt;0)),MONTH(K156)=2,DAY(K156)=28),K156+1,
IF(AND(MONTH(K156)=2,DAY(K156)=28,COUNTIF($K$2:K156,DATE(YEAR(K156)-1,2,28))+COUNTIF($K$2:K156,DATE(YEAR(K156),2,28))&lt;2),DATE(YEAR(K156),2,28),IF(ROW()=2,Date_survenance,K156+1)))</f>
        <v>154</v>
      </c>
      <c r="L15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7" s="24" t="e">
        <f>IF(Tableau_calcul[[#This Row],[Date]]=K156,"",IF(AND(K157=DATE(YEAR(A157)+1,MONTH(A157),DAY(A157)),Tableau_absentéisme_décomposé[[#This Row],[Traitement]]="Plein traitement"),"anniv PT",IF(COUNTIF($P$2:P156,"Plein traitement")+COUNTIF(B157:$B$367,"Plein traitement")&lt;droits_PT,droits_PT-COUNTIF($P$2:P156,"Plein traitement")-COUNTIF(B157:$B$367,"Plein traitement"),0)))</f>
        <v>#NUM!</v>
      </c>
      <c r="N157" s="1" t="e">
        <f>droits_DT</f>
        <v>#NUM!</v>
      </c>
      <c r="O157" s="1" t="e">
        <f>IF(Tableau_calcul[[#This Row],[Date]]=K156,"",IF(AND(K157=DATE(YEAR(A157)+1,MONTH(A157),DAY(A157)),Tableau_absentéisme_décomposé[[#This Row],[Traitement]]="Demi traitement"),"anniv DT",IF(COUNTIF($P$2:P156,"Demi traitement")+IF(AND($A$60=$A$61,$B$60=$B$61,$B$60="Demi traitement"),COUNTIF(B157:$B$367,"Demi traitement")-1,COUNTIF(B157:$B$367,"Demi traitement"))&lt;droits_DT,droits_DT-COUNTIF($P$2:P156,"Demi traitement")-IF(AND($A$60=$A$61,$B$60=$B$61,$B$60="Demi traitement"),COUNTIF(B157:$B$367,"Demi traitement")-1,COUNTIF(B157:$B$367,"Demi traitement")),0)))</f>
        <v>#NUM!</v>
      </c>
      <c r="P157" s="1" t="e">
        <f>IF(M157="","",IF(OR(M157="anniv PT",M157&gt;0),"Plein traitement",IF(OR(LEFT(Statut_agent,1)="A",LEFT(Statut_agent,1)="B",LEFT(Statut_agent,1)="C"),"Demi Traitement",IF(OR(O157="anniv DT",O157&gt;0),"Demi traitement","Sans traitement"))))</f>
        <v>#NUM!</v>
      </c>
    </row>
    <row r="158" spans="1:16" x14ac:dyDescent="0.25">
      <c r="A158" s="28">
        <f>IF(AND(OR(MOD(YEAR(Tableau_calcul[[#This Row],[Date]])-1,400)=0,AND(MOD(YEAR(Tableau_calcul[[#This Row],[Date]])-1,4)=0,MOD(YEAR(Tableau_calcul[[#This Row],[Date]])-1,100)&lt;&gt;0)),MONTH(A157)=2,DAY(A157)=28,COUNTIF($A$2:A157,DATE(YEAR(A157),2,28))&lt;2),DATE(YEAR(Tableau_calcul[[#This Row],[Date]])-1,2,29),IF(AND(DAY(A157)=28,MONTH(A157)=2,COUNTIF($A$2:A157,DATE(YEAR(A157)-1,2,28))+COUNTIF($A$2:A157,DATE(YEAR(A157),2,28))&lt;2),DATE(YEAR(Tableau_calcul[[#This Row],[Date]])-1,2,28),DATE(YEAR(Tableau_calcul[[#This Row],[Date]])-1,MONTH(Tableau_calcul[[#This Row],[Date]]),DAY(Tableau_calcul[[#This Row],[Date]]))))</f>
        <v>693751</v>
      </c>
      <c r="B158" s="1" t="str">
        <f>IF(Tableau_absentéisme_décomposé[[#This Row],[Date]]=A157,"",IFERROR(INDEX(Tableau_absentéisme[],IF(AND(Tableau_absentéisme_décomposé[[#This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8" s="1" t="e">
        <f ca="1">IF(Tableau_calcul[[#This Row],[Traitement]]="","",IF(Tableau_calcul[[#This Row],[Traitement]]&lt;&gt;IF(K156=K157,OFFSET(Tableau_calcul[[#This Row],[Traitement]],2,0),OFFSET(Tableau_calcul[[#This Row],[Traitement]],-1,0)),"début","continue"))</f>
        <v>#NUM!</v>
      </c>
      <c r="E158" s="1" t="e">
        <f ca="1">IF(Tableau_calcul[[#This Row],[Traitement]]="","",IF(Tableau_calcul[[#This Row],[Traitement]]&lt;&gt;IF(Tableau_calcul[[#This Row],[Date]]=K159,OFFSET(Tableau_calcul[[#This Row],[Traitement]],2,0),OFFSET(Tableau_calcul[[#This Row],[Traitement]],1,0)),"fin","continue"))</f>
        <v>#NUM!</v>
      </c>
      <c r="F158" s="1">
        <f ca="1">COUNTIF($D$2:D158,"début")</f>
        <v>0</v>
      </c>
      <c r="G158" s="1" t="e">
        <f>IF(Tableau_calcul[[#This Row],[Traitement]]="","",CONCATENATE(Tableau_calcul[[#This Row],[agrégat.période.début]],Tableau_calcul[[#This Row],[agrégat.num]]))</f>
        <v>#NUM!</v>
      </c>
      <c r="H158" s="1" t="e">
        <f>IF(Tableau_calcul[[#This Row],[Traitement]]="","",CONCATENATE(IF(Tableau_calcul[[#This Row],[agrégat.période.fin]]="fin","fin","continue"),Tableau_calcul[[#This Row],[agrégat.num]]))</f>
        <v>#NUM!</v>
      </c>
      <c r="I158" s="5" t="e">
        <f ca="1">IF(Tableau_calcul[[#This Row],[agrégat.période.début]]="début",Tableau_calcul[[#This Row],[Date]],"")</f>
        <v>#NUM!</v>
      </c>
      <c r="J158" s="5" t="e">
        <f>IF(Tableau_calcul[[#This Row],[Traitement]]="","",IF(Tableau_calcul[[#This Row],[agrégat.num.période.fin]]=H157,"",VLOOKUP(CONCATENATE("fin",Tableau_calcul[[#This Row],[agrégat.num]]),Tableau_calcul[[agrégat.num.période.fin]:[Date]],4,FALSE)))</f>
        <v>#NUM!</v>
      </c>
      <c r="K158" s="5">
        <f>IF(AND(OR(MOD(YEAR(K157),400)=0,AND(MOD(YEAR(K157),4)=0,MOD(YEAR(K157),100)&lt;&gt;0)),MONTH(K157)=2,DAY(K157)=28),K157+1,
IF(AND(MONTH(K157)=2,DAY(K157)=28,COUNTIF($K$2:K157,DATE(YEAR(K157)-1,2,28))+COUNTIF($K$2:K157,DATE(YEAR(K157),2,28))&lt;2),DATE(YEAR(K157),2,28),IF(ROW()=2,Date_survenance,K157+1)))</f>
        <v>155</v>
      </c>
      <c r="L15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8" s="24" t="e">
        <f>IF(Tableau_calcul[[#This Row],[Date]]=K157,"",IF(AND(K158=DATE(YEAR(A158)+1,MONTH(A158),DAY(A158)),Tableau_absentéisme_décomposé[[#This Row],[Traitement]]="Plein traitement"),"anniv PT",IF(COUNTIF($P$2:P157,"Plein traitement")+COUNTIF(B158:$B$367,"Plein traitement")&lt;droits_PT,droits_PT-COUNTIF($P$2:P157,"Plein traitement")-COUNTIF(B158:$B$367,"Plein traitement"),0)))</f>
        <v>#NUM!</v>
      </c>
      <c r="N158" s="1" t="e">
        <f>droits_DT</f>
        <v>#NUM!</v>
      </c>
      <c r="O158" s="1" t="e">
        <f>IF(Tableau_calcul[[#This Row],[Date]]=K157,"",IF(AND(K158=DATE(YEAR(A158)+1,MONTH(A158),DAY(A158)),Tableau_absentéisme_décomposé[[#This Row],[Traitement]]="Demi traitement"),"anniv DT",IF(COUNTIF($P$2:P157,"Demi traitement")+IF(AND($A$60=$A$61,$B$60=$B$61,$B$60="Demi traitement"),COUNTIF(B158:$B$367,"Demi traitement")-1,COUNTIF(B158:$B$367,"Demi traitement"))&lt;droits_DT,droits_DT-COUNTIF($P$2:P157,"Demi traitement")-IF(AND($A$60=$A$61,$B$60=$B$61,$B$60="Demi traitement"),COUNTIF(B158:$B$367,"Demi traitement")-1,COUNTIF(B158:$B$367,"Demi traitement")),0)))</f>
        <v>#NUM!</v>
      </c>
      <c r="P158" s="1" t="e">
        <f>IF(M158="","",IF(OR(M158="anniv PT",M158&gt;0),"Plein traitement",IF(OR(LEFT(Statut_agent,1)="A",LEFT(Statut_agent,1)="B",LEFT(Statut_agent,1)="C"),"Demi Traitement",IF(OR(O158="anniv DT",O158&gt;0),"Demi traitement","Sans traitement"))))</f>
        <v>#NUM!</v>
      </c>
    </row>
    <row r="159" spans="1:16" x14ac:dyDescent="0.25">
      <c r="A159" s="28">
        <f>IF(AND(OR(MOD(YEAR(Tableau_calcul[[#This Row],[Date]])-1,400)=0,AND(MOD(YEAR(Tableau_calcul[[#This Row],[Date]])-1,4)=0,MOD(YEAR(Tableau_calcul[[#This Row],[Date]])-1,100)&lt;&gt;0)),MONTH(A158)=2,DAY(A158)=28,COUNTIF($A$2:A158,DATE(YEAR(A158),2,28))&lt;2),DATE(YEAR(Tableau_calcul[[#This Row],[Date]])-1,2,29),IF(AND(DAY(A158)=28,MONTH(A158)=2,COUNTIF($A$2:A158,DATE(YEAR(A158)-1,2,28))+COUNTIF($A$2:A158,DATE(YEAR(A158),2,28))&lt;2),DATE(YEAR(Tableau_calcul[[#This Row],[Date]])-1,2,28),DATE(YEAR(Tableau_calcul[[#This Row],[Date]])-1,MONTH(Tableau_calcul[[#This Row],[Date]]),DAY(Tableau_calcul[[#This Row],[Date]]))))</f>
        <v>693752</v>
      </c>
      <c r="B159" s="1" t="str">
        <f>IF(Tableau_absentéisme_décomposé[[#This Row],[Date]]=A158,"",IFERROR(INDEX(Tableau_absentéisme[],IF(AND(Tableau_absentéisme_décomposé[[#This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59" s="1" t="e">
        <f ca="1">IF(Tableau_calcul[[#This Row],[Traitement]]="","",IF(Tableau_calcul[[#This Row],[Traitement]]&lt;&gt;IF(K157=K158,OFFSET(Tableau_calcul[[#This Row],[Traitement]],2,0),OFFSET(Tableau_calcul[[#This Row],[Traitement]],-1,0)),"début","continue"))</f>
        <v>#NUM!</v>
      </c>
      <c r="E159" s="1" t="e">
        <f ca="1">IF(Tableau_calcul[[#This Row],[Traitement]]="","",IF(Tableau_calcul[[#This Row],[Traitement]]&lt;&gt;IF(Tableau_calcul[[#This Row],[Date]]=K160,OFFSET(Tableau_calcul[[#This Row],[Traitement]],2,0),OFFSET(Tableau_calcul[[#This Row],[Traitement]],1,0)),"fin","continue"))</f>
        <v>#NUM!</v>
      </c>
      <c r="F159" s="1">
        <f ca="1">COUNTIF($D$2:D159,"début")</f>
        <v>0</v>
      </c>
      <c r="G159" s="1" t="e">
        <f>IF(Tableau_calcul[[#This Row],[Traitement]]="","",CONCATENATE(Tableau_calcul[[#This Row],[agrégat.période.début]],Tableau_calcul[[#This Row],[agrégat.num]]))</f>
        <v>#NUM!</v>
      </c>
      <c r="H159" s="1" t="e">
        <f>IF(Tableau_calcul[[#This Row],[Traitement]]="","",CONCATENATE(IF(Tableau_calcul[[#This Row],[agrégat.période.fin]]="fin","fin","continue"),Tableau_calcul[[#This Row],[agrégat.num]]))</f>
        <v>#NUM!</v>
      </c>
      <c r="I159" s="5" t="e">
        <f ca="1">IF(Tableau_calcul[[#This Row],[agrégat.période.début]]="début",Tableau_calcul[[#This Row],[Date]],"")</f>
        <v>#NUM!</v>
      </c>
      <c r="J159" s="5" t="e">
        <f>IF(Tableau_calcul[[#This Row],[Traitement]]="","",IF(Tableau_calcul[[#This Row],[agrégat.num.période.fin]]=H158,"",VLOOKUP(CONCATENATE("fin",Tableau_calcul[[#This Row],[agrégat.num]]),Tableau_calcul[[agrégat.num.période.fin]:[Date]],4,FALSE)))</f>
        <v>#NUM!</v>
      </c>
      <c r="K159" s="5">
        <f>IF(AND(OR(MOD(YEAR(K158),400)=0,AND(MOD(YEAR(K158),4)=0,MOD(YEAR(K158),100)&lt;&gt;0)),MONTH(K158)=2,DAY(K158)=28),K158+1,
IF(AND(MONTH(K158)=2,DAY(K158)=28,COUNTIF($K$2:K158,DATE(YEAR(K158)-1,2,28))+COUNTIF($K$2:K158,DATE(YEAR(K158),2,28))&lt;2),DATE(YEAR(K158),2,28),IF(ROW()=2,Date_survenance,K158+1)))</f>
        <v>156</v>
      </c>
      <c r="L15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59" s="24" t="e">
        <f>IF(Tableau_calcul[[#This Row],[Date]]=K158,"",IF(AND(K159=DATE(YEAR(A159)+1,MONTH(A159),DAY(A159)),Tableau_absentéisme_décomposé[[#This Row],[Traitement]]="Plein traitement"),"anniv PT",IF(COUNTIF($P$2:P158,"Plein traitement")+COUNTIF(B159:$B$367,"Plein traitement")&lt;droits_PT,droits_PT-COUNTIF($P$2:P158,"Plein traitement")-COUNTIF(B159:$B$367,"Plein traitement"),0)))</f>
        <v>#NUM!</v>
      </c>
      <c r="N159" s="1" t="e">
        <f>droits_DT</f>
        <v>#NUM!</v>
      </c>
      <c r="O159" s="1" t="e">
        <f>IF(Tableau_calcul[[#This Row],[Date]]=K158,"",IF(AND(K159=DATE(YEAR(A159)+1,MONTH(A159),DAY(A159)),Tableau_absentéisme_décomposé[[#This Row],[Traitement]]="Demi traitement"),"anniv DT",IF(COUNTIF($P$2:P158,"Demi traitement")+IF(AND($A$60=$A$61,$B$60=$B$61,$B$60="Demi traitement"),COUNTIF(B159:$B$367,"Demi traitement")-1,COUNTIF(B159:$B$367,"Demi traitement"))&lt;droits_DT,droits_DT-COUNTIF($P$2:P158,"Demi traitement")-IF(AND($A$60=$A$61,$B$60=$B$61,$B$60="Demi traitement"),COUNTIF(B159:$B$367,"Demi traitement")-1,COUNTIF(B159:$B$367,"Demi traitement")),0)))</f>
        <v>#NUM!</v>
      </c>
      <c r="P159" s="1" t="e">
        <f>IF(M159="","",IF(OR(M159="anniv PT",M159&gt;0),"Plein traitement",IF(OR(LEFT(Statut_agent,1)="A",LEFT(Statut_agent,1)="B",LEFT(Statut_agent,1)="C"),"Demi Traitement",IF(OR(O159="anniv DT",O159&gt;0),"Demi traitement","Sans traitement"))))</f>
        <v>#NUM!</v>
      </c>
    </row>
    <row r="160" spans="1:16" x14ac:dyDescent="0.25">
      <c r="A160" s="28">
        <f>IF(AND(OR(MOD(YEAR(Tableau_calcul[[#This Row],[Date]])-1,400)=0,AND(MOD(YEAR(Tableau_calcul[[#This Row],[Date]])-1,4)=0,MOD(YEAR(Tableau_calcul[[#This Row],[Date]])-1,100)&lt;&gt;0)),MONTH(A159)=2,DAY(A159)=28,COUNTIF($A$2:A159,DATE(YEAR(A159),2,28))&lt;2),DATE(YEAR(Tableau_calcul[[#This Row],[Date]])-1,2,29),IF(AND(DAY(A159)=28,MONTH(A159)=2,COUNTIF($A$2:A159,DATE(YEAR(A159)-1,2,28))+COUNTIF($A$2:A159,DATE(YEAR(A159),2,28))&lt;2),DATE(YEAR(Tableau_calcul[[#This Row],[Date]])-1,2,28),DATE(YEAR(Tableau_calcul[[#This Row],[Date]])-1,MONTH(Tableau_calcul[[#This Row],[Date]]),DAY(Tableau_calcul[[#This Row],[Date]]))))</f>
        <v>693753</v>
      </c>
      <c r="B160" s="1" t="str">
        <f>IF(Tableau_absentéisme_décomposé[[#This Row],[Date]]=A159,"",IFERROR(INDEX(Tableau_absentéisme[],IF(AND(Tableau_absentéisme_décomposé[[#This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0" s="1" t="e">
        <f ca="1">IF(Tableau_calcul[[#This Row],[Traitement]]="","",IF(Tableau_calcul[[#This Row],[Traitement]]&lt;&gt;IF(K158=K159,OFFSET(Tableau_calcul[[#This Row],[Traitement]],2,0),OFFSET(Tableau_calcul[[#This Row],[Traitement]],-1,0)),"début","continue"))</f>
        <v>#NUM!</v>
      </c>
      <c r="E160" s="1" t="e">
        <f ca="1">IF(Tableau_calcul[[#This Row],[Traitement]]="","",IF(Tableau_calcul[[#This Row],[Traitement]]&lt;&gt;IF(Tableau_calcul[[#This Row],[Date]]=K161,OFFSET(Tableau_calcul[[#This Row],[Traitement]],2,0),OFFSET(Tableau_calcul[[#This Row],[Traitement]],1,0)),"fin","continue"))</f>
        <v>#NUM!</v>
      </c>
      <c r="F160" s="1">
        <f ca="1">COUNTIF($D$2:D160,"début")</f>
        <v>0</v>
      </c>
      <c r="G160" s="1" t="e">
        <f>IF(Tableau_calcul[[#This Row],[Traitement]]="","",CONCATENATE(Tableau_calcul[[#This Row],[agrégat.période.début]],Tableau_calcul[[#This Row],[agrégat.num]]))</f>
        <v>#NUM!</v>
      </c>
      <c r="H160" s="1" t="e">
        <f>IF(Tableau_calcul[[#This Row],[Traitement]]="","",CONCATENATE(IF(Tableau_calcul[[#This Row],[agrégat.période.fin]]="fin","fin","continue"),Tableau_calcul[[#This Row],[agrégat.num]]))</f>
        <v>#NUM!</v>
      </c>
      <c r="I160" s="5" t="e">
        <f ca="1">IF(Tableau_calcul[[#This Row],[agrégat.période.début]]="début",Tableau_calcul[[#This Row],[Date]],"")</f>
        <v>#NUM!</v>
      </c>
      <c r="J160" s="5" t="e">
        <f>IF(Tableau_calcul[[#This Row],[Traitement]]="","",IF(Tableau_calcul[[#This Row],[agrégat.num.période.fin]]=H159,"",VLOOKUP(CONCATENATE("fin",Tableau_calcul[[#This Row],[agrégat.num]]),Tableau_calcul[[agrégat.num.période.fin]:[Date]],4,FALSE)))</f>
        <v>#NUM!</v>
      </c>
      <c r="K160" s="5">
        <f>IF(AND(OR(MOD(YEAR(K159),400)=0,AND(MOD(YEAR(K159),4)=0,MOD(YEAR(K159),100)&lt;&gt;0)),MONTH(K159)=2,DAY(K159)=28),K159+1,
IF(AND(MONTH(K159)=2,DAY(K159)=28,COUNTIF($K$2:K159,DATE(YEAR(K159)-1,2,28))+COUNTIF($K$2:K159,DATE(YEAR(K159),2,28))&lt;2),DATE(YEAR(K159),2,28),IF(ROW()=2,Date_survenance,K159+1)))</f>
        <v>157</v>
      </c>
      <c r="L16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0" s="24" t="e">
        <f>IF(Tableau_calcul[[#This Row],[Date]]=K159,"",IF(AND(K160=DATE(YEAR(A160)+1,MONTH(A160),DAY(A160)),Tableau_absentéisme_décomposé[[#This Row],[Traitement]]="Plein traitement"),"anniv PT",IF(COUNTIF($P$2:P159,"Plein traitement")+COUNTIF(B160:$B$367,"Plein traitement")&lt;droits_PT,droits_PT-COUNTIF($P$2:P159,"Plein traitement")-COUNTIF(B160:$B$367,"Plein traitement"),0)))</f>
        <v>#NUM!</v>
      </c>
      <c r="N160" s="1" t="e">
        <f>droits_DT</f>
        <v>#NUM!</v>
      </c>
      <c r="O160" s="1" t="e">
        <f>IF(Tableau_calcul[[#This Row],[Date]]=K159,"",IF(AND(K160=DATE(YEAR(A160)+1,MONTH(A160),DAY(A160)),Tableau_absentéisme_décomposé[[#This Row],[Traitement]]="Demi traitement"),"anniv DT",IF(COUNTIF($P$2:P159,"Demi traitement")+IF(AND($A$60=$A$61,$B$60=$B$61,$B$60="Demi traitement"),COUNTIF(B160:$B$367,"Demi traitement")-1,COUNTIF(B160:$B$367,"Demi traitement"))&lt;droits_DT,droits_DT-COUNTIF($P$2:P159,"Demi traitement")-IF(AND($A$60=$A$61,$B$60=$B$61,$B$60="Demi traitement"),COUNTIF(B160:$B$367,"Demi traitement")-1,COUNTIF(B160:$B$367,"Demi traitement")),0)))</f>
        <v>#NUM!</v>
      </c>
      <c r="P160" s="1" t="e">
        <f>IF(M160="","",IF(OR(M160="anniv PT",M160&gt;0),"Plein traitement",IF(OR(LEFT(Statut_agent,1)="A",LEFT(Statut_agent,1)="B",LEFT(Statut_agent,1)="C"),"Demi Traitement",IF(OR(O160="anniv DT",O160&gt;0),"Demi traitement","Sans traitement"))))</f>
        <v>#NUM!</v>
      </c>
    </row>
    <row r="161" spans="1:16" x14ac:dyDescent="0.25">
      <c r="A161" s="28">
        <f>IF(AND(OR(MOD(YEAR(Tableau_calcul[[#This Row],[Date]])-1,400)=0,AND(MOD(YEAR(Tableau_calcul[[#This Row],[Date]])-1,4)=0,MOD(YEAR(Tableau_calcul[[#This Row],[Date]])-1,100)&lt;&gt;0)),MONTH(A160)=2,DAY(A160)=28,COUNTIF($A$2:A160,DATE(YEAR(A160),2,28))&lt;2),DATE(YEAR(Tableau_calcul[[#This Row],[Date]])-1,2,29),IF(AND(DAY(A160)=28,MONTH(A160)=2,COUNTIF($A$2:A160,DATE(YEAR(A160)-1,2,28))+COUNTIF($A$2:A160,DATE(YEAR(A160),2,28))&lt;2),DATE(YEAR(Tableau_calcul[[#This Row],[Date]])-1,2,28),DATE(YEAR(Tableau_calcul[[#This Row],[Date]])-1,MONTH(Tableau_calcul[[#This Row],[Date]]),DAY(Tableau_calcul[[#This Row],[Date]]))))</f>
        <v>693754</v>
      </c>
      <c r="B161" s="1" t="str">
        <f>IF(Tableau_absentéisme_décomposé[[#This Row],[Date]]=A160,"",IFERROR(INDEX(Tableau_absentéisme[],IF(AND(Tableau_absentéisme_décomposé[[#This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1" s="1" t="e">
        <f ca="1">IF(Tableau_calcul[[#This Row],[Traitement]]="","",IF(Tableau_calcul[[#This Row],[Traitement]]&lt;&gt;IF(K159=K160,OFFSET(Tableau_calcul[[#This Row],[Traitement]],2,0),OFFSET(Tableau_calcul[[#This Row],[Traitement]],-1,0)),"début","continue"))</f>
        <v>#NUM!</v>
      </c>
      <c r="E161" s="1" t="e">
        <f ca="1">IF(Tableau_calcul[[#This Row],[Traitement]]="","",IF(Tableau_calcul[[#This Row],[Traitement]]&lt;&gt;IF(Tableau_calcul[[#This Row],[Date]]=K162,OFFSET(Tableau_calcul[[#This Row],[Traitement]],2,0),OFFSET(Tableau_calcul[[#This Row],[Traitement]],1,0)),"fin","continue"))</f>
        <v>#NUM!</v>
      </c>
      <c r="F161" s="1">
        <f ca="1">COUNTIF($D$2:D161,"début")</f>
        <v>0</v>
      </c>
      <c r="G161" s="1" t="e">
        <f>IF(Tableau_calcul[[#This Row],[Traitement]]="","",CONCATENATE(Tableau_calcul[[#This Row],[agrégat.période.début]],Tableau_calcul[[#This Row],[agrégat.num]]))</f>
        <v>#NUM!</v>
      </c>
      <c r="H161" s="1" t="e">
        <f>IF(Tableau_calcul[[#This Row],[Traitement]]="","",CONCATENATE(IF(Tableau_calcul[[#This Row],[agrégat.période.fin]]="fin","fin","continue"),Tableau_calcul[[#This Row],[agrégat.num]]))</f>
        <v>#NUM!</v>
      </c>
      <c r="I161" s="5" t="e">
        <f ca="1">IF(Tableau_calcul[[#This Row],[agrégat.période.début]]="début",Tableau_calcul[[#This Row],[Date]],"")</f>
        <v>#NUM!</v>
      </c>
      <c r="J161" s="5" t="e">
        <f>IF(Tableau_calcul[[#This Row],[Traitement]]="","",IF(Tableau_calcul[[#This Row],[agrégat.num.période.fin]]=H160,"",VLOOKUP(CONCATENATE("fin",Tableau_calcul[[#This Row],[agrégat.num]]),Tableau_calcul[[agrégat.num.période.fin]:[Date]],4,FALSE)))</f>
        <v>#NUM!</v>
      </c>
      <c r="K161" s="5">
        <f>IF(AND(OR(MOD(YEAR(K160),400)=0,AND(MOD(YEAR(K160),4)=0,MOD(YEAR(K160),100)&lt;&gt;0)),MONTH(K160)=2,DAY(K160)=28),K160+1,
IF(AND(MONTH(K160)=2,DAY(K160)=28,COUNTIF($K$2:K160,DATE(YEAR(K160)-1,2,28))+COUNTIF($K$2:K160,DATE(YEAR(K160),2,28))&lt;2),DATE(YEAR(K160),2,28),IF(ROW()=2,Date_survenance,K160+1)))</f>
        <v>158</v>
      </c>
      <c r="L16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1" s="24" t="e">
        <f>IF(Tableau_calcul[[#This Row],[Date]]=K160,"",IF(AND(K161=DATE(YEAR(A161)+1,MONTH(A161),DAY(A161)),Tableau_absentéisme_décomposé[[#This Row],[Traitement]]="Plein traitement"),"anniv PT",IF(COUNTIF($P$2:P160,"Plein traitement")+COUNTIF(B161:$B$367,"Plein traitement")&lt;droits_PT,droits_PT-COUNTIF($P$2:P160,"Plein traitement")-COUNTIF(B161:$B$367,"Plein traitement"),0)))</f>
        <v>#NUM!</v>
      </c>
      <c r="N161" s="1" t="e">
        <f>droits_DT</f>
        <v>#NUM!</v>
      </c>
      <c r="O161" s="1" t="e">
        <f>IF(Tableau_calcul[[#This Row],[Date]]=K160,"",IF(AND(K161=DATE(YEAR(A161)+1,MONTH(A161),DAY(A161)),Tableau_absentéisme_décomposé[[#This Row],[Traitement]]="Demi traitement"),"anniv DT",IF(COUNTIF($P$2:P160,"Demi traitement")+IF(AND($A$60=$A$61,$B$60=$B$61,$B$60="Demi traitement"),COUNTIF(B161:$B$367,"Demi traitement")-1,COUNTIF(B161:$B$367,"Demi traitement"))&lt;droits_DT,droits_DT-COUNTIF($P$2:P160,"Demi traitement")-IF(AND($A$60=$A$61,$B$60=$B$61,$B$60="Demi traitement"),COUNTIF(B161:$B$367,"Demi traitement")-1,COUNTIF(B161:$B$367,"Demi traitement")),0)))</f>
        <v>#NUM!</v>
      </c>
      <c r="P161" s="1" t="e">
        <f>IF(M161="","",IF(OR(M161="anniv PT",M161&gt;0),"Plein traitement",IF(OR(LEFT(Statut_agent,1)="A",LEFT(Statut_agent,1)="B",LEFT(Statut_agent,1)="C"),"Demi Traitement",IF(OR(O161="anniv DT",O161&gt;0),"Demi traitement","Sans traitement"))))</f>
        <v>#NUM!</v>
      </c>
    </row>
    <row r="162" spans="1:16" x14ac:dyDescent="0.25">
      <c r="A162" s="28">
        <f>IF(AND(OR(MOD(YEAR(Tableau_calcul[[#This Row],[Date]])-1,400)=0,AND(MOD(YEAR(Tableau_calcul[[#This Row],[Date]])-1,4)=0,MOD(YEAR(Tableau_calcul[[#This Row],[Date]])-1,100)&lt;&gt;0)),MONTH(A161)=2,DAY(A161)=28,COUNTIF($A$2:A161,DATE(YEAR(A161),2,28))&lt;2),DATE(YEAR(Tableau_calcul[[#This Row],[Date]])-1,2,29),IF(AND(DAY(A161)=28,MONTH(A161)=2,COUNTIF($A$2:A161,DATE(YEAR(A161)-1,2,28))+COUNTIF($A$2:A161,DATE(YEAR(A161),2,28))&lt;2),DATE(YEAR(Tableau_calcul[[#This Row],[Date]])-1,2,28),DATE(YEAR(Tableau_calcul[[#This Row],[Date]])-1,MONTH(Tableau_calcul[[#This Row],[Date]]),DAY(Tableau_calcul[[#This Row],[Date]]))))</f>
        <v>693755</v>
      </c>
      <c r="B162" s="1" t="str">
        <f>IF(Tableau_absentéisme_décomposé[[#This Row],[Date]]=A161,"",IFERROR(INDEX(Tableau_absentéisme[],IF(AND(Tableau_absentéisme_décomposé[[#This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2" s="1" t="e">
        <f ca="1">IF(Tableau_calcul[[#This Row],[Traitement]]="","",IF(Tableau_calcul[[#This Row],[Traitement]]&lt;&gt;IF(K160=K161,OFFSET(Tableau_calcul[[#This Row],[Traitement]],2,0),OFFSET(Tableau_calcul[[#This Row],[Traitement]],-1,0)),"début","continue"))</f>
        <v>#NUM!</v>
      </c>
      <c r="E162" s="1" t="e">
        <f ca="1">IF(Tableau_calcul[[#This Row],[Traitement]]="","",IF(Tableau_calcul[[#This Row],[Traitement]]&lt;&gt;IF(Tableau_calcul[[#This Row],[Date]]=K163,OFFSET(Tableau_calcul[[#This Row],[Traitement]],2,0),OFFSET(Tableau_calcul[[#This Row],[Traitement]],1,0)),"fin","continue"))</f>
        <v>#NUM!</v>
      </c>
      <c r="F162" s="1">
        <f ca="1">COUNTIF($D$2:D162,"début")</f>
        <v>0</v>
      </c>
      <c r="G162" s="1" t="e">
        <f>IF(Tableau_calcul[[#This Row],[Traitement]]="","",CONCATENATE(Tableau_calcul[[#This Row],[agrégat.période.début]],Tableau_calcul[[#This Row],[agrégat.num]]))</f>
        <v>#NUM!</v>
      </c>
      <c r="H162" s="1" t="e">
        <f>IF(Tableau_calcul[[#This Row],[Traitement]]="","",CONCATENATE(IF(Tableau_calcul[[#This Row],[agrégat.période.fin]]="fin","fin","continue"),Tableau_calcul[[#This Row],[agrégat.num]]))</f>
        <v>#NUM!</v>
      </c>
      <c r="I162" s="5" t="e">
        <f ca="1">IF(Tableau_calcul[[#This Row],[agrégat.période.début]]="début",Tableau_calcul[[#This Row],[Date]],"")</f>
        <v>#NUM!</v>
      </c>
      <c r="J162" s="5" t="e">
        <f>IF(Tableau_calcul[[#This Row],[Traitement]]="","",IF(Tableau_calcul[[#This Row],[agrégat.num.période.fin]]=H161,"",VLOOKUP(CONCATENATE("fin",Tableau_calcul[[#This Row],[agrégat.num]]),Tableau_calcul[[agrégat.num.période.fin]:[Date]],4,FALSE)))</f>
        <v>#NUM!</v>
      </c>
      <c r="K162" s="5">
        <f>IF(AND(OR(MOD(YEAR(K161),400)=0,AND(MOD(YEAR(K161),4)=0,MOD(YEAR(K161),100)&lt;&gt;0)),MONTH(K161)=2,DAY(K161)=28),K161+1,
IF(AND(MONTH(K161)=2,DAY(K161)=28,COUNTIF($K$2:K161,DATE(YEAR(K161)-1,2,28))+COUNTIF($K$2:K161,DATE(YEAR(K161),2,28))&lt;2),DATE(YEAR(K161),2,28),IF(ROW()=2,Date_survenance,K161+1)))</f>
        <v>159</v>
      </c>
      <c r="L16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2" s="24" t="e">
        <f>IF(Tableau_calcul[[#This Row],[Date]]=K161,"",IF(AND(K162=DATE(YEAR(A162)+1,MONTH(A162),DAY(A162)),Tableau_absentéisme_décomposé[[#This Row],[Traitement]]="Plein traitement"),"anniv PT",IF(COUNTIF($P$2:P161,"Plein traitement")+COUNTIF(B162:$B$367,"Plein traitement")&lt;droits_PT,droits_PT-COUNTIF($P$2:P161,"Plein traitement")-COUNTIF(B162:$B$367,"Plein traitement"),0)))</f>
        <v>#NUM!</v>
      </c>
      <c r="N162" s="1" t="e">
        <f>droits_DT</f>
        <v>#NUM!</v>
      </c>
      <c r="O162" s="1" t="e">
        <f>IF(Tableau_calcul[[#This Row],[Date]]=K161,"",IF(AND(K162=DATE(YEAR(A162)+1,MONTH(A162),DAY(A162)),Tableau_absentéisme_décomposé[[#This Row],[Traitement]]="Demi traitement"),"anniv DT",IF(COUNTIF($P$2:P161,"Demi traitement")+IF(AND($A$60=$A$61,$B$60=$B$61,$B$60="Demi traitement"),COUNTIF(B162:$B$367,"Demi traitement")-1,COUNTIF(B162:$B$367,"Demi traitement"))&lt;droits_DT,droits_DT-COUNTIF($P$2:P161,"Demi traitement")-IF(AND($A$60=$A$61,$B$60=$B$61,$B$60="Demi traitement"),COUNTIF(B162:$B$367,"Demi traitement")-1,COUNTIF(B162:$B$367,"Demi traitement")),0)))</f>
        <v>#NUM!</v>
      </c>
      <c r="P162" s="1" t="e">
        <f>IF(M162="","",IF(OR(M162="anniv PT",M162&gt;0),"Plein traitement",IF(OR(LEFT(Statut_agent,1)="A",LEFT(Statut_agent,1)="B",LEFT(Statut_agent,1)="C"),"Demi Traitement",IF(OR(O162="anniv DT",O162&gt;0),"Demi traitement","Sans traitement"))))</f>
        <v>#NUM!</v>
      </c>
    </row>
    <row r="163" spans="1:16" x14ac:dyDescent="0.25">
      <c r="A163" s="28">
        <f>IF(AND(OR(MOD(YEAR(Tableau_calcul[[#This Row],[Date]])-1,400)=0,AND(MOD(YEAR(Tableau_calcul[[#This Row],[Date]])-1,4)=0,MOD(YEAR(Tableau_calcul[[#This Row],[Date]])-1,100)&lt;&gt;0)),MONTH(A162)=2,DAY(A162)=28,COUNTIF($A$2:A162,DATE(YEAR(A162),2,28))&lt;2),DATE(YEAR(Tableau_calcul[[#This Row],[Date]])-1,2,29),IF(AND(DAY(A162)=28,MONTH(A162)=2,COUNTIF($A$2:A162,DATE(YEAR(A162)-1,2,28))+COUNTIF($A$2:A162,DATE(YEAR(A162),2,28))&lt;2),DATE(YEAR(Tableau_calcul[[#This Row],[Date]])-1,2,28),DATE(YEAR(Tableau_calcul[[#This Row],[Date]])-1,MONTH(Tableau_calcul[[#This Row],[Date]]),DAY(Tableau_calcul[[#This Row],[Date]]))))</f>
        <v>693756</v>
      </c>
      <c r="B163" s="1" t="str">
        <f>IF(Tableau_absentéisme_décomposé[[#This Row],[Date]]=A162,"",IFERROR(INDEX(Tableau_absentéisme[],IF(AND(Tableau_absentéisme_décomposé[[#This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3" s="1" t="e">
        <f ca="1">IF(Tableau_calcul[[#This Row],[Traitement]]="","",IF(Tableau_calcul[[#This Row],[Traitement]]&lt;&gt;IF(K161=K162,OFFSET(Tableau_calcul[[#This Row],[Traitement]],2,0),OFFSET(Tableau_calcul[[#This Row],[Traitement]],-1,0)),"début","continue"))</f>
        <v>#NUM!</v>
      </c>
      <c r="E163" s="1" t="e">
        <f ca="1">IF(Tableau_calcul[[#This Row],[Traitement]]="","",IF(Tableau_calcul[[#This Row],[Traitement]]&lt;&gt;IF(Tableau_calcul[[#This Row],[Date]]=K164,OFFSET(Tableau_calcul[[#This Row],[Traitement]],2,0),OFFSET(Tableau_calcul[[#This Row],[Traitement]],1,0)),"fin","continue"))</f>
        <v>#NUM!</v>
      </c>
      <c r="F163" s="1">
        <f ca="1">COUNTIF($D$2:D163,"début")</f>
        <v>0</v>
      </c>
      <c r="G163" s="1" t="e">
        <f>IF(Tableau_calcul[[#This Row],[Traitement]]="","",CONCATENATE(Tableau_calcul[[#This Row],[agrégat.période.début]],Tableau_calcul[[#This Row],[agrégat.num]]))</f>
        <v>#NUM!</v>
      </c>
      <c r="H163" s="1" t="e">
        <f>IF(Tableau_calcul[[#This Row],[Traitement]]="","",CONCATENATE(IF(Tableau_calcul[[#This Row],[agrégat.période.fin]]="fin","fin","continue"),Tableau_calcul[[#This Row],[agrégat.num]]))</f>
        <v>#NUM!</v>
      </c>
      <c r="I163" s="5" t="e">
        <f ca="1">IF(Tableau_calcul[[#This Row],[agrégat.période.début]]="début",Tableau_calcul[[#This Row],[Date]],"")</f>
        <v>#NUM!</v>
      </c>
      <c r="J163" s="5" t="e">
        <f>IF(Tableau_calcul[[#This Row],[Traitement]]="","",IF(Tableau_calcul[[#This Row],[agrégat.num.période.fin]]=H162,"",VLOOKUP(CONCATENATE("fin",Tableau_calcul[[#This Row],[agrégat.num]]),Tableau_calcul[[agrégat.num.période.fin]:[Date]],4,FALSE)))</f>
        <v>#NUM!</v>
      </c>
      <c r="K163" s="5">
        <f>IF(AND(OR(MOD(YEAR(K162),400)=0,AND(MOD(YEAR(K162),4)=0,MOD(YEAR(K162),100)&lt;&gt;0)),MONTH(K162)=2,DAY(K162)=28),K162+1,
IF(AND(MONTH(K162)=2,DAY(K162)=28,COUNTIF($K$2:K162,DATE(YEAR(K162)-1,2,28))+COUNTIF($K$2:K162,DATE(YEAR(K162),2,28))&lt;2),DATE(YEAR(K162),2,28),IF(ROW()=2,Date_survenance,K162+1)))</f>
        <v>160</v>
      </c>
      <c r="L16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3" s="24" t="e">
        <f>IF(Tableau_calcul[[#This Row],[Date]]=K162,"",IF(AND(K163=DATE(YEAR(A163)+1,MONTH(A163),DAY(A163)),Tableau_absentéisme_décomposé[[#This Row],[Traitement]]="Plein traitement"),"anniv PT",IF(COUNTIF($P$2:P162,"Plein traitement")+COUNTIF(B163:$B$367,"Plein traitement")&lt;droits_PT,droits_PT-COUNTIF($P$2:P162,"Plein traitement")-COUNTIF(B163:$B$367,"Plein traitement"),0)))</f>
        <v>#NUM!</v>
      </c>
      <c r="N163" s="1" t="e">
        <f>droits_DT</f>
        <v>#NUM!</v>
      </c>
      <c r="O163" s="1" t="e">
        <f>IF(Tableau_calcul[[#This Row],[Date]]=K162,"",IF(AND(K163=DATE(YEAR(A163)+1,MONTH(A163),DAY(A163)),Tableau_absentéisme_décomposé[[#This Row],[Traitement]]="Demi traitement"),"anniv DT",IF(COUNTIF($P$2:P162,"Demi traitement")+IF(AND($A$60=$A$61,$B$60=$B$61,$B$60="Demi traitement"),COUNTIF(B163:$B$367,"Demi traitement")-1,COUNTIF(B163:$B$367,"Demi traitement"))&lt;droits_DT,droits_DT-COUNTIF($P$2:P162,"Demi traitement")-IF(AND($A$60=$A$61,$B$60=$B$61,$B$60="Demi traitement"),COUNTIF(B163:$B$367,"Demi traitement")-1,COUNTIF(B163:$B$367,"Demi traitement")),0)))</f>
        <v>#NUM!</v>
      </c>
      <c r="P163" s="1" t="e">
        <f>IF(M163="","",IF(OR(M163="anniv PT",M163&gt;0),"Plein traitement",IF(OR(LEFT(Statut_agent,1)="A",LEFT(Statut_agent,1)="B",LEFT(Statut_agent,1)="C"),"Demi Traitement",IF(OR(O163="anniv DT",O163&gt;0),"Demi traitement","Sans traitement"))))</f>
        <v>#NUM!</v>
      </c>
    </row>
    <row r="164" spans="1:16" x14ac:dyDescent="0.25">
      <c r="A164" s="28">
        <f>IF(AND(OR(MOD(YEAR(Tableau_calcul[[#This Row],[Date]])-1,400)=0,AND(MOD(YEAR(Tableau_calcul[[#This Row],[Date]])-1,4)=0,MOD(YEAR(Tableau_calcul[[#This Row],[Date]])-1,100)&lt;&gt;0)),MONTH(A163)=2,DAY(A163)=28,COUNTIF($A$2:A163,DATE(YEAR(A163),2,28))&lt;2),DATE(YEAR(Tableau_calcul[[#This Row],[Date]])-1,2,29),IF(AND(DAY(A163)=28,MONTH(A163)=2,COUNTIF($A$2:A163,DATE(YEAR(A163)-1,2,28))+COUNTIF($A$2:A163,DATE(YEAR(A163),2,28))&lt;2),DATE(YEAR(Tableau_calcul[[#This Row],[Date]])-1,2,28),DATE(YEAR(Tableau_calcul[[#This Row],[Date]])-1,MONTH(Tableau_calcul[[#This Row],[Date]]),DAY(Tableau_calcul[[#This Row],[Date]]))))</f>
        <v>693757</v>
      </c>
      <c r="B164" s="1" t="str">
        <f>IF(Tableau_absentéisme_décomposé[[#This Row],[Date]]=A163,"",IFERROR(INDEX(Tableau_absentéisme[],IF(AND(Tableau_absentéisme_décomposé[[#This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4" s="1" t="e">
        <f ca="1">IF(Tableau_calcul[[#This Row],[Traitement]]="","",IF(Tableau_calcul[[#This Row],[Traitement]]&lt;&gt;IF(K162=K163,OFFSET(Tableau_calcul[[#This Row],[Traitement]],2,0),OFFSET(Tableau_calcul[[#This Row],[Traitement]],-1,0)),"début","continue"))</f>
        <v>#NUM!</v>
      </c>
      <c r="E164" s="1" t="e">
        <f ca="1">IF(Tableau_calcul[[#This Row],[Traitement]]="","",IF(Tableau_calcul[[#This Row],[Traitement]]&lt;&gt;IF(Tableau_calcul[[#This Row],[Date]]=K165,OFFSET(Tableau_calcul[[#This Row],[Traitement]],2,0),OFFSET(Tableau_calcul[[#This Row],[Traitement]],1,0)),"fin","continue"))</f>
        <v>#NUM!</v>
      </c>
      <c r="F164" s="1">
        <f ca="1">COUNTIF($D$2:D164,"début")</f>
        <v>0</v>
      </c>
      <c r="G164" s="1" t="e">
        <f>IF(Tableau_calcul[[#This Row],[Traitement]]="","",CONCATENATE(Tableau_calcul[[#This Row],[agrégat.période.début]],Tableau_calcul[[#This Row],[agrégat.num]]))</f>
        <v>#NUM!</v>
      </c>
      <c r="H164" s="1" t="e">
        <f>IF(Tableau_calcul[[#This Row],[Traitement]]="","",CONCATENATE(IF(Tableau_calcul[[#This Row],[agrégat.période.fin]]="fin","fin","continue"),Tableau_calcul[[#This Row],[agrégat.num]]))</f>
        <v>#NUM!</v>
      </c>
      <c r="I164" s="5" t="e">
        <f ca="1">IF(Tableau_calcul[[#This Row],[agrégat.période.début]]="début",Tableau_calcul[[#This Row],[Date]],"")</f>
        <v>#NUM!</v>
      </c>
      <c r="J164" s="5" t="e">
        <f>IF(Tableau_calcul[[#This Row],[Traitement]]="","",IF(Tableau_calcul[[#This Row],[agrégat.num.période.fin]]=H163,"",VLOOKUP(CONCATENATE("fin",Tableau_calcul[[#This Row],[agrégat.num]]),Tableau_calcul[[agrégat.num.période.fin]:[Date]],4,FALSE)))</f>
        <v>#NUM!</v>
      </c>
      <c r="K164" s="5">
        <f>IF(AND(OR(MOD(YEAR(K163),400)=0,AND(MOD(YEAR(K163),4)=0,MOD(YEAR(K163),100)&lt;&gt;0)),MONTH(K163)=2,DAY(K163)=28),K163+1,
IF(AND(MONTH(K163)=2,DAY(K163)=28,COUNTIF($K$2:K163,DATE(YEAR(K163)-1,2,28))+COUNTIF($K$2:K163,DATE(YEAR(K163),2,28))&lt;2),DATE(YEAR(K163),2,28),IF(ROW()=2,Date_survenance,K163+1)))</f>
        <v>161</v>
      </c>
      <c r="L16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4" s="24" t="e">
        <f>IF(Tableau_calcul[[#This Row],[Date]]=K163,"",IF(AND(K164=DATE(YEAR(A164)+1,MONTH(A164),DAY(A164)),Tableau_absentéisme_décomposé[[#This Row],[Traitement]]="Plein traitement"),"anniv PT",IF(COUNTIF($P$2:P163,"Plein traitement")+COUNTIF(B164:$B$367,"Plein traitement")&lt;droits_PT,droits_PT-COUNTIF($P$2:P163,"Plein traitement")-COUNTIF(B164:$B$367,"Plein traitement"),0)))</f>
        <v>#NUM!</v>
      </c>
      <c r="N164" s="1" t="e">
        <f>droits_DT</f>
        <v>#NUM!</v>
      </c>
      <c r="O164" s="1" t="e">
        <f>IF(Tableau_calcul[[#This Row],[Date]]=K163,"",IF(AND(K164=DATE(YEAR(A164)+1,MONTH(A164),DAY(A164)),Tableau_absentéisme_décomposé[[#This Row],[Traitement]]="Demi traitement"),"anniv DT",IF(COUNTIF($P$2:P163,"Demi traitement")+IF(AND($A$60=$A$61,$B$60=$B$61,$B$60="Demi traitement"),COUNTIF(B164:$B$367,"Demi traitement")-1,COUNTIF(B164:$B$367,"Demi traitement"))&lt;droits_DT,droits_DT-COUNTIF($P$2:P163,"Demi traitement")-IF(AND($A$60=$A$61,$B$60=$B$61,$B$60="Demi traitement"),COUNTIF(B164:$B$367,"Demi traitement")-1,COUNTIF(B164:$B$367,"Demi traitement")),0)))</f>
        <v>#NUM!</v>
      </c>
      <c r="P164" s="1" t="e">
        <f>IF(M164="","",IF(OR(M164="anniv PT",M164&gt;0),"Plein traitement",IF(OR(LEFT(Statut_agent,1)="A",LEFT(Statut_agent,1)="B",LEFT(Statut_agent,1)="C"),"Demi Traitement",IF(OR(O164="anniv DT",O164&gt;0),"Demi traitement","Sans traitement"))))</f>
        <v>#NUM!</v>
      </c>
    </row>
    <row r="165" spans="1:16" x14ac:dyDescent="0.25">
      <c r="A165" s="28">
        <f>IF(AND(OR(MOD(YEAR(Tableau_calcul[[#This Row],[Date]])-1,400)=0,AND(MOD(YEAR(Tableau_calcul[[#This Row],[Date]])-1,4)=0,MOD(YEAR(Tableau_calcul[[#This Row],[Date]])-1,100)&lt;&gt;0)),MONTH(A164)=2,DAY(A164)=28,COUNTIF($A$2:A164,DATE(YEAR(A164),2,28))&lt;2),DATE(YEAR(Tableau_calcul[[#This Row],[Date]])-1,2,29),IF(AND(DAY(A164)=28,MONTH(A164)=2,COUNTIF($A$2:A164,DATE(YEAR(A164)-1,2,28))+COUNTIF($A$2:A164,DATE(YEAR(A164),2,28))&lt;2),DATE(YEAR(Tableau_calcul[[#This Row],[Date]])-1,2,28),DATE(YEAR(Tableau_calcul[[#This Row],[Date]])-1,MONTH(Tableau_calcul[[#This Row],[Date]]),DAY(Tableau_calcul[[#This Row],[Date]]))))</f>
        <v>693758</v>
      </c>
      <c r="B165" s="1" t="str">
        <f>IF(Tableau_absentéisme_décomposé[[#This Row],[Date]]=A164,"",IFERROR(INDEX(Tableau_absentéisme[],IF(AND(Tableau_absentéisme_décomposé[[#This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5" s="1" t="e">
        <f ca="1">IF(Tableau_calcul[[#This Row],[Traitement]]="","",IF(Tableau_calcul[[#This Row],[Traitement]]&lt;&gt;IF(K163=K164,OFFSET(Tableau_calcul[[#This Row],[Traitement]],2,0),OFFSET(Tableau_calcul[[#This Row],[Traitement]],-1,0)),"début","continue"))</f>
        <v>#NUM!</v>
      </c>
      <c r="E165" s="1" t="e">
        <f ca="1">IF(Tableau_calcul[[#This Row],[Traitement]]="","",IF(Tableau_calcul[[#This Row],[Traitement]]&lt;&gt;IF(Tableau_calcul[[#This Row],[Date]]=K166,OFFSET(Tableau_calcul[[#This Row],[Traitement]],2,0),OFFSET(Tableau_calcul[[#This Row],[Traitement]],1,0)),"fin","continue"))</f>
        <v>#NUM!</v>
      </c>
      <c r="F165" s="1">
        <f ca="1">COUNTIF($D$2:D165,"début")</f>
        <v>0</v>
      </c>
      <c r="G165" s="1" t="e">
        <f>IF(Tableau_calcul[[#This Row],[Traitement]]="","",CONCATENATE(Tableau_calcul[[#This Row],[agrégat.période.début]],Tableau_calcul[[#This Row],[agrégat.num]]))</f>
        <v>#NUM!</v>
      </c>
      <c r="H165" s="1" t="e">
        <f>IF(Tableau_calcul[[#This Row],[Traitement]]="","",CONCATENATE(IF(Tableau_calcul[[#This Row],[agrégat.période.fin]]="fin","fin","continue"),Tableau_calcul[[#This Row],[agrégat.num]]))</f>
        <v>#NUM!</v>
      </c>
      <c r="I165" s="5" t="e">
        <f ca="1">IF(Tableau_calcul[[#This Row],[agrégat.période.début]]="début",Tableau_calcul[[#This Row],[Date]],"")</f>
        <v>#NUM!</v>
      </c>
      <c r="J165" s="5" t="e">
        <f>IF(Tableau_calcul[[#This Row],[Traitement]]="","",IF(Tableau_calcul[[#This Row],[agrégat.num.période.fin]]=H164,"",VLOOKUP(CONCATENATE("fin",Tableau_calcul[[#This Row],[agrégat.num]]),Tableau_calcul[[agrégat.num.période.fin]:[Date]],4,FALSE)))</f>
        <v>#NUM!</v>
      </c>
      <c r="K165" s="5">
        <f>IF(AND(OR(MOD(YEAR(K164),400)=0,AND(MOD(YEAR(K164),4)=0,MOD(YEAR(K164),100)&lt;&gt;0)),MONTH(K164)=2,DAY(K164)=28),K164+1,
IF(AND(MONTH(K164)=2,DAY(K164)=28,COUNTIF($K$2:K164,DATE(YEAR(K164)-1,2,28))+COUNTIF($K$2:K164,DATE(YEAR(K164),2,28))&lt;2),DATE(YEAR(K164),2,28),IF(ROW()=2,Date_survenance,K164+1)))</f>
        <v>162</v>
      </c>
      <c r="L16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5" s="24" t="e">
        <f>IF(Tableau_calcul[[#This Row],[Date]]=K164,"",IF(AND(K165=DATE(YEAR(A165)+1,MONTH(A165),DAY(A165)),Tableau_absentéisme_décomposé[[#This Row],[Traitement]]="Plein traitement"),"anniv PT",IF(COUNTIF($P$2:P164,"Plein traitement")+COUNTIF(B165:$B$367,"Plein traitement")&lt;droits_PT,droits_PT-COUNTIF($P$2:P164,"Plein traitement")-COUNTIF(B165:$B$367,"Plein traitement"),0)))</f>
        <v>#NUM!</v>
      </c>
      <c r="N165" s="1" t="e">
        <f>droits_DT</f>
        <v>#NUM!</v>
      </c>
      <c r="O165" s="1" t="e">
        <f>IF(Tableau_calcul[[#This Row],[Date]]=K164,"",IF(AND(K165=DATE(YEAR(A165)+1,MONTH(A165),DAY(A165)),Tableau_absentéisme_décomposé[[#This Row],[Traitement]]="Demi traitement"),"anniv DT",IF(COUNTIF($P$2:P164,"Demi traitement")+IF(AND($A$60=$A$61,$B$60=$B$61,$B$60="Demi traitement"),COUNTIF(B165:$B$367,"Demi traitement")-1,COUNTIF(B165:$B$367,"Demi traitement"))&lt;droits_DT,droits_DT-COUNTIF($P$2:P164,"Demi traitement")-IF(AND($A$60=$A$61,$B$60=$B$61,$B$60="Demi traitement"),COUNTIF(B165:$B$367,"Demi traitement")-1,COUNTIF(B165:$B$367,"Demi traitement")),0)))</f>
        <v>#NUM!</v>
      </c>
      <c r="P165" s="1" t="e">
        <f>IF(M165="","",IF(OR(M165="anniv PT",M165&gt;0),"Plein traitement",IF(OR(LEFT(Statut_agent,1)="A",LEFT(Statut_agent,1)="B",LEFT(Statut_agent,1)="C"),"Demi Traitement",IF(OR(O165="anniv DT",O165&gt;0),"Demi traitement","Sans traitement"))))</f>
        <v>#NUM!</v>
      </c>
    </row>
    <row r="166" spans="1:16" x14ac:dyDescent="0.25">
      <c r="A166" s="28">
        <f>IF(AND(OR(MOD(YEAR(Tableau_calcul[[#This Row],[Date]])-1,400)=0,AND(MOD(YEAR(Tableau_calcul[[#This Row],[Date]])-1,4)=0,MOD(YEAR(Tableau_calcul[[#This Row],[Date]])-1,100)&lt;&gt;0)),MONTH(A165)=2,DAY(A165)=28,COUNTIF($A$2:A165,DATE(YEAR(A165),2,28))&lt;2),DATE(YEAR(Tableau_calcul[[#This Row],[Date]])-1,2,29),IF(AND(DAY(A165)=28,MONTH(A165)=2,COUNTIF($A$2:A165,DATE(YEAR(A165)-1,2,28))+COUNTIF($A$2:A165,DATE(YEAR(A165),2,28))&lt;2),DATE(YEAR(Tableau_calcul[[#This Row],[Date]])-1,2,28),DATE(YEAR(Tableau_calcul[[#This Row],[Date]])-1,MONTH(Tableau_calcul[[#This Row],[Date]]),DAY(Tableau_calcul[[#This Row],[Date]]))))</f>
        <v>693759</v>
      </c>
      <c r="B166" s="1" t="str">
        <f>IF(Tableau_absentéisme_décomposé[[#This Row],[Date]]=A165,"",IFERROR(INDEX(Tableau_absentéisme[],IF(AND(Tableau_absentéisme_décomposé[[#This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6" s="1" t="e">
        <f ca="1">IF(Tableau_calcul[[#This Row],[Traitement]]="","",IF(Tableau_calcul[[#This Row],[Traitement]]&lt;&gt;IF(K164=K165,OFFSET(Tableau_calcul[[#This Row],[Traitement]],2,0),OFFSET(Tableau_calcul[[#This Row],[Traitement]],-1,0)),"début","continue"))</f>
        <v>#NUM!</v>
      </c>
      <c r="E166" s="1" t="e">
        <f ca="1">IF(Tableau_calcul[[#This Row],[Traitement]]="","",IF(Tableau_calcul[[#This Row],[Traitement]]&lt;&gt;IF(Tableau_calcul[[#This Row],[Date]]=K167,OFFSET(Tableau_calcul[[#This Row],[Traitement]],2,0),OFFSET(Tableau_calcul[[#This Row],[Traitement]],1,0)),"fin","continue"))</f>
        <v>#NUM!</v>
      </c>
      <c r="F166" s="1">
        <f ca="1">COUNTIF($D$2:D166,"début")</f>
        <v>0</v>
      </c>
      <c r="G166" s="1" t="e">
        <f>IF(Tableau_calcul[[#This Row],[Traitement]]="","",CONCATENATE(Tableau_calcul[[#This Row],[agrégat.période.début]],Tableau_calcul[[#This Row],[agrégat.num]]))</f>
        <v>#NUM!</v>
      </c>
      <c r="H166" s="1" t="e">
        <f>IF(Tableau_calcul[[#This Row],[Traitement]]="","",CONCATENATE(IF(Tableau_calcul[[#This Row],[agrégat.période.fin]]="fin","fin","continue"),Tableau_calcul[[#This Row],[agrégat.num]]))</f>
        <v>#NUM!</v>
      </c>
      <c r="I166" s="5" t="e">
        <f ca="1">IF(Tableau_calcul[[#This Row],[agrégat.période.début]]="début",Tableau_calcul[[#This Row],[Date]],"")</f>
        <v>#NUM!</v>
      </c>
      <c r="J166" s="5" t="e">
        <f>IF(Tableau_calcul[[#This Row],[Traitement]]="","",IF(Tableau_calcul[[#This Row],[agrégat.num.période.fin]]=H165,"",VLOOKUP(CONCATENATE("fin",Tableau_calcul[[#This Row],[agrégat.num]]),Tableau_calcul[[agrégat.num.période.fin]:[Date]],4,FALSE)))</f>
        <v>#NUM!</v>
      </c>
      <c r="K166" s="5">
        <f>IF(AND(OR(MOD(YEAR(K165),400)=0,AND(MOD(YEAR(K165),4)=0,MOD(YEAR(K165),100)&lt;&gt;0)),MONTH(K165)=2,DAY(K165)=28),K165+1,
IF(AND(MONTH(K165)=2,DAY(K165)=28,COUNTIF($K$2:K165,DATE(YEAR(K165)-1,2,28))+COUNTIF($K$2:K165,DATE(YEAR(K165),2,28))&lt;2),DATE(YEAR(K165),2,28),IF(ROW()=2,Date_survenance,K165+1)))</f>
        <v>163</v>
      </c>
      <c r="L16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6" s="24" t="e">
        <f>IF(Tableau_calcul[[#This Row],[Date]]=K165,"",IF(AND(K166=DATE(YEAR(A166)+1,MONTH(A166),DAY(A166)),Tableau_absentéisme_décomposé[[#This Row],[Traitement]]="Plein traitement"),"anniv PT",IF(COUNTIF($P$2:P165,"Plein traitement")+COUNTIF(B166:$B$367,"Plein traitement")&lt;droits_PT,droits_PT-COUNTIF($P$2:P165,"Plein traitement")-COUNTIF(B166:$B$367,"Plein traitement"),0)))</f>
        <v>#NUM!</v>
      </c>
      <c r="N166" s="1" t="e">
        <f>droits_DT</f>
        <v>#NUM!</v>
      </c>
      <c r="O166" s="1" t="e">
        <f>IF(Tableau_calcul[[#This Row],[Date]]=K165,"",IF(AND(K166=DATE(YEAR(A166)+1,MONTH(A166),DAY(A166)),Tableau_absentéisme_décomposé[[#This Row],[Traitement]]="Demi traitement"),"anniv DT",IF(COUNTIF($P$2:P165,"Demi traitement")+IF(AND($A$60=$A$61,$B$60=$B$61,$B$60="Demi traitement"),COUNTIF(B166:$B$367,"Demi traitement")-1,COUNTIF(B166:$B$367,"Demi traitement"))&lt;droits_DT,droits_DT-COUNTIF($P$2:P165,"Demi traitement")-IF(AND($A$60=$A$61,$B$60=$B$61,$B$60="Demi traitement"),COUNTIF(B166:$B$367,"Demi traitement")-1,COUNTIF(B166:$B$367,"Demi traitement")),0)))</f>
        <v>#NUM!</v>
      </c>
      <c r="P166" s="1" t="e">
        <f>IF(M166="","",IF(OR(M166="anniv PT",M166&gt;0),"Plein traitement",IF(OR(LEFT(Statut_agent,1)="A",LEFT(Statut_agent,1)="B",LEFT(Statut_agent,1)="C"),"Demi Traitement",IF(OR(O166="anniv DT",O166&gt;0),"Demi traitement","Sans traitement"))))</f>
        <v>#NUM!</v>
      </c>
    </row>
    <row r="167" spans="1:16" x14ac:dyDescent="0.25">
      <c r="A167" s="28">
        <f>IF(AND(OR(MOD(YEAR(Tableau_calcul[[#This Row],[Date]])-1,400)=0,AND(MOD(YEAR(Tableau_calcul[[#This Row],[Date]])-1,4)=0,MOD(YEAR(Tableau_calcul[[#This Row],[Date]])-1,100)&lt;&gt;0)),MONTH(A166)=2,DAY(A166)=28,COUNTIF($A$2:A166,DATE(YEAR(A166),2,28))&lt;2),DATE(YEAR(Tableau_calcul[[#This Row],[Date]])-1,2,29),IF(AND(DAY(A166)=28,MONTH(A166)=2,COUNTIF($A$2:A166,DATE(YEAR(A166)-1,2,28))+COUNTIF($A$2:A166,DATE(YEAR(A166),2,28))&lt;2),DATE(YEAR(Tableau_calcul[[#This Row],[Date]])-1,2,28),DATE(YEAR(Tableau_calcul[[#This Row],[Date]])-1,MONTH(Tableau_calcul[[#This Row],[Date]]),DAY(Tableau_calcul[[#This Row],[Date]]))))</f>
        <v>693760</v>
      </c>
      <c r="B167" s="1" t="str">
        <f>IF(Tableau_absentéisme_décomposé[[#This Row],[Date]]=A166,"",IFERROR(INDEX(Tableau_absentéisme[],IF(AND(Tableau_absentéisme_décomposé[[#This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7" s="1" t="e">
        <f ca="1">IF(Tableau_calcul[[#This Row],[Traitement]]="","",IF(Tableau_calcul[[#This Row],[Traitement]]&lt;&gt;IF(K165=K166,OFFSET(Tableau_calcul[[#This Row],[Traitement]],2,0),OFFSET(Tableau_calcul[[#This Row],[Traitement]],-1,0)),"début","continue"))</f>
        <v>#NUM!</v>
      </c>
      <c r="E167" s="1" t="e">
        <f ca="1">IF(Tableau_calcul[[#This Row],[Traitement]]="","",IF(Tableau_calcul[[#This Row],[Traitement]]&lt;&gt;IF(Tableau_calcul[[#This Row],[Date]]=K168,OFFSET(Tableau_calcul[[#This Row],[Traitement]],2,0),OFFSET(Tableau_calcul[[#This Row],[Traitement]],1,0)),"fin","continue"))</f>
        <v>#NUM!</v>
      </c>
      <c r="F167" s="1">
        <f ca="1">COUNTIF($D$2:D167,"début")</f>
        <v>0</v>
      </c>
      <c r="G167" s="1" t="e">
        <f>IF(Tableau_calcul[[#This Row],[Traitement]]="","",CONCATENATE(Tableau_calcul[[#This Row],[agrégat.période.début]],Tableau_calcul[[#This Row],[agrégat.num]]))</f>
        <v>#NUM!</v>
      </c>
      <c r="H167" s="1" t="e">
        <f>IF(Tableau_calcul[[#This Row],[Traitement]]="","",CONCATENATE(IF(Tableau_calcul[[#This Row],[agrégat.période.fin]]="fin","fin","continue"),Tableau_calcul[[#This Row],[agrégat.num]]))</f>
        <v>#NUM!</v>
      </c>
      <c r="I167" s="5" t="e">
        <f ca="1">IF(Tableau_calcul[[#This Row],[agrégat.période.début]]="début",Tableau_calcul[[#This Row],[Date]],"")</f>
        <v>#NUM!</v>
      </c>
      <c r="J167" s="5" t="e">
        <f>IF(Tableau_calcul[[#This Row],[Traitement]]="","",IF(Tableau_calcul[[#This Row],[agrégat.num.période.fin]]=H166,"",VLOOKUP(CONCATENATE("fin",Tableau_calcul[[#This Row],[agrégat.num]]),Tableau_calcul[[agrégat.num.période.fin]:[Date]],4,FALSE)))</f>
        <v>#NUM!</v>
      </c>
      <c r="K167" s="5">
        <f>IF(AND(OR(MOD(YEAR(K166),400)=0,AND(MOD(YEAR(K166),4)=0,MOD(YEAR(K166),100)&lt;&gt;0)),MONTH(K166)=2,DAY(K166)=28),K166+1,
IF(AND(MONTH(K166)=2,DAY(K166)=28,COUNTIF($K$2:K166,DATE(YEAR(K166)-1,2,28))+COUNTIF($K$2:K166,DATE(YEAR(K166),2,28))&lt;2),DATE(YEAR(K166),2,28),IF(ROW()=2,Date_survenance,K166+1)))</f>
        <v>164</v>
      </c>
      <c r="L16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7" s="24" t="e">
        <f>IF(Tableau_calcul[[#This Row],[Date]]=K166,"",IF(AND(K167=DATE(YEAR(A167)+1,MONTH(A167),DAY(A167)),Tableau_absentéisme_décomposé[[#This Row],[Traitement]]="Plein traitement"),"anniv PT",IF(COUNTIF($P$2:P166,"Plein traitement")+COUNTIF(B167:$B$367,"Plein traitement")&lt;droits_PT,droits_PT-COUNTIF($P$2:P166,"Plein traitement")-COUNTIF(B167:$B$367,"Plein traitement"),0)))</f>
        <v>#NUM!</v>
      </c>
      <c r="N167" s="1" t="e">
        <f>droits_DT</f>
        <v>#NUM!</v>
      </c>
      <c r="O167" s="1" t="e">
        <f>IF(Tableau_calcul[[#This Row],[Date]]=K166,"",IF(AND(K167=DATE(YEAR(A167)+1,MONTH(A167),DAY(A167)),Tableau_absentéisme_décomposé[[#This Row],[Traitement]]="Demi traitement"),"anniv DT",IF(COUNTIF($P$2:P166,"Demi traitement")+IF(AND($A$60=$A$61,$B$60=$B$61,$B$60="Demi traitement"),COUNTIF(B167:$B$367,"Demi traitement")-1,COUNTIF(B167:$B$367,"Demi traitement"))&lt;droits_DT,droits_DT-COUNTIF($P$2:P166,"Demi traitement")-IF(AND($A$60=$A$61,$B$60=$B$61,$B$60="Demi traitement"),COUNTIF(B167:$B$367,"Demi traitement")-1,COUNTIF(B167:$B$367,"Demi traitement")),0)))</f>
        <v>#NUM!</v>
      </c>
      <c r="P167" s="1" t="e">
        <f>IF(M167="","",IF(OR(M167="anniv PT",M167&gt;0),"Plein traitement",IF(OR(LEFT(Statut_agent,1)="A",LEFT(Statut_agent,1)="B",LEFT(Statut_agent,1)="C"),"Demi Traitement",IF(OR(O167="anniv DT",O167&gt;0),"Demi traitement","Sans traitement"))))</f>
        <v>#NUM!</v>
      </c>
    </row>
    <row r="168" spans="1:16" x14ac:dyDescent="0.25">
      <c r="A168" s="28">
        <f>IF(AND(OR(MOD(YEAR(Tableau_calcul[[#This Row],[Date]])-1,400)=0,AND(MOD(YEAR(Tableau_calcul[[#This Row],[Date]])-1,4)=0,MOD(YEAR(Tableau_calcul[[#This Row],[Date]])-1,100)&lt;&gt;0)),MONTH(A167)=2,DAY(A167)=28,COUNTIF($A$2:A167,DATE(YEAR(A167),2,28))&lt;2),DATE(YEAR(Tableau_calcul[[#This Row],[Date]])-1,2,29),IF(AND(DAY(A167)=28,MONTH(A167)=2,COUNTIF($A$2:A167,DATE(YEAR(A167)-1,2,28))+COUNTIF($A$2:A167,DATE(YEAR(A167),2,28))&lt;2),DATE(YEAR(Tableau_calcul[[#This Row],[Date]])-1,2,28),DATE(YEAR(Tableau_calcul[[#This Row],[Date]])-1,MONTH(Tableau_calcul[[#This Row],[Date]]),DAY(Tableau_calcul[[#This Row],[Date]]))))</f>
        <v>693761</v>
      </c>
      <c r="B168" s="1" t="str">
        <f>IF(Tableau_absentéisme_décomposé[[#This Row],[Date]]=A167,"",IFERROR(INDEX(Tableau_absentéisme[],IF(AND(Tableau_absentéisme_décomposé[[#This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8" s="1" t="e">
        <f ca="1">IF(Tableau_calcul[[#This Row],[Traitement]]="","",IF(Tableau_calcul[[#This Row],[Traitement]]&lt;&gt;IF(K166=K167,OFFSET(Tableau_calcul[[#This Row],[Traitement]],2,0),OFFSET(Tableau_calcul[[#This Row],[Traitement]],-1,0)),"début","continue"))</f>
        <v>#NUM!</v>
      </c>
      <c r="E168" s="1" t="e">
        <f ca="1">IF(Tableau_calcul[[#This Row],[Traitement]]="","",IF(Tableau_calcul[[#This Row],[Traitement]]&lt;&gt;IF(Tableau_calcul[[#This Row],[Date]]=K169,OFFSET(Tableau_calcul[[#This Row],[Traitement]],2,0),OFFSET(Tableau_calcul[[#This Row],[Traitement]],1,0)),"fin","continue"))</f>
        <v>#NUM!</v>
      </c>
      <c r="F168" s="1">
        <f ca="1">COUNTIF($D$2:D168,"début")</f>
        <v>0</v>
      </c>
      <c r="G168" s="1" t="e">
        <f>IF(Tableau_calcul[[#This Row],[Traitement]]="","",CONCATENATE(Tableau_calcul[[#This Row],[agrégat.période.début]],Tableau_calcul[[#This Row],[agrégat.num]]))</f>
        <v>#NUM!</v>
      </c>
      <c r="H168" s="1" t="e">
        <f>IF(Tableau_calcul[[#This Row],[Traitement]]="","",CONCATENATE(IF(Tableau_calcul[[#This Row],[agrégat.période.fin]]="fin","fin","continue"),Tableau_calcul[[#This Row],[agrégat.num]]))</f>
        <v>#NUM!</v>
      </c>
      <c r="I168" s="5" t="e">
        <f ca="1">IF(Tableau_calcul[[#This Row],[agrégat.période.début]]="début",Tableau_calcul[[#This Row],[Date]],"")</f>
        <v>#NUM!</v>
      </c>
      <c r="J168" s="5" t="e">
        <f>IF(Tableau_calcul[[#This Row],[Traitement]]="","",IF(Tableau_calcul[[#This Row],[agrégat.num.période.fin]]=H167,"",VLOOKUP(CONCATENATE("fin",Tableau_calcul[[#This Row],[agrégat.num]]),Tableau_calcul[[agrégat.num.période.fin]:[Date]],4,FALSE)))</f>
        <v>#NUM!</v>
      </c>
      <c r="K168" s="5">
        <f>IF(AND(OR(MOD(YEAR(K167),400)=0,AND(MOD(YEAR(K167),4)=0,MOD(YEAR(K167),100)&lt;&gt;0)),MONTH(K167)=2,DAY(K167)=28),K167+1,
IF(AND(MONTH(K167)=2,DAY(K167)=28,COUNTIF($K$2:K167,DATE(YEAR(K167)-1,2,28))+COUNTIF($K$2:K167,DATE(YEAR(K167),2,28))&lt;2),DATE(YEAR(K167),2,28),IF(ROW()=2,Date_survenance,K167+1)))</f>
        <v>165</v>
      </c>
      <c r="L16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8" s="24" t="e">
        <f>IF(Tableau_calcul[[#This Row],[Date]]=K167,"",IF(AND(K168=DATE(YEAR(A168)+1,MONTH(A168),DAY(A168)),Tableau_absentéisme_décomposé[[#This Row],[Traitement]]="Plein traitement"),"anniv PT",IF(COUNTIF($P$2:P167,"Plein traitement")+COUNTIF(B168:$B$367,"Plein traitement")&lt;droits_PT,droits_PT-COUNTIF($P$2:P167,"Plein traitement")-COUNTIF(B168:$B$367,"Plein traitement"),0)))</f>
        <v>#NUM!</v>
      </c>
      <c r="N168" s="1" t="e">
        <f>droits_DT</f>
        <v>#NUM!</v>
      </c>
      <c r="O168" s="1" t="e">
        <f>IF(Tableau_calcul[[#This Row],[Date]]=K167,"",IF(AND(K168=DATE(YEAR(A168)+1,MONTH(A168),DAY(A168)),Tableau_absentéisme_décomposé[[#This Row],[Traitement]]="Demi traitement"),"anniv DT",IF(COUNTIF($P$2:P167,"Demi traitement")+IF(AND($A$60=$A$61,$B$60=$B$61,$B$60="Demi traitement"),COUNTIF(B168:$B$367,"Demi traitement")-1,COUNTIF(B168:$B$367,"Demi traitement"))&lt;droits_DT,droits_DT-COUNTIF($P$2:P167,"Demi traitement")-IF(AND($A$60=$A$61,$B$60=$B$61,$B$60="Demi traitement"),COUNTIF(B168:$B$367,"Demi traitement")-1,COUNTIF(B168:$B$367,"Demi traitement")),0)))</f>
        <v>#NUM!</v>
      </c>
      <c r="P168" s="1" t="e">
        <f>IF(M168="","",IF(OR(M168="anniv PT",M168&gt;0),"Plein traitement",IF(OR(LEFT(Statut_agent,1)="A",LEFT(Statut_agent,1)="B",LEFT(Statut_agent,1)="C"),"Demi Traitement",IF(OR(O168="anniv DT",O168&gt;0),"Demi traitement","Sans traitement"))))</f>
        <v>#NUM!</v>
      </c>
    </row>
    <row r="169" spans="1:16" x14ac:dyDescent="0.25">
      <c r="A169" s="28">
        <f>IF(AND(OR(MOD(YEAR(Tableau_calcul[[#This Row],[Date]])-1,400)=0,AND(MOD(YEAR(Tableau_calcul[[#This Row],[Date]])-1,4)=0,MOD(YEAR(Tableau_calcul[[#This Row],[Date]])-1,100)&lt;&gt;0)),MONTH(A168)=2,DAY(A168)=28,COUNTIF($A$2:A168,DATE(YEAR(A168),2,28))&lt;2),DATE(YEAR(Tableau_calcul[[#This Row],[Date]])-1,2,29),IF(AND(DAY(A168)=28,MONTH(A168)=2,COUNTIF($A$2:A168,DATE(YEAR(A168)-1,2,28))+COUNTIF($A$2:A168,DATE(YEAR(A168),2,28))&lt;2),DATE(YEAR(Tableau_calcul[[#This Row],[Date]])-1,2,28),DATE(YEAR(Tableau_calcul[[#This Row],[Date]])-1,MONTH(Tableau_calcul[[#This Row],[Date]]),DAY(Tableau_calcul[[#This Row],[Date]]))))</f>
        <v>693762</v>
      </c>
      <c r="B169" s="1" t="str">
        <f>IF(Tableau_absentéisme_décomposé[[#This Row],[Date]]=A168,"",IFERROR(INDEX(Tableau_absentéisme[],IF(AND(Tableau_absentéisme_décomposé[[#This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69" s="1" t="e">
        <f ca="1">IF(Tableau_calcul[[#This Row],[Traitement]]="","",IF(Tableau_calcul[[#This Row],[Traitement]]&lt;&gt;IF(K167=K168,OFFSET(Tableau_calcul[[#This Row],[Traitement]],2,0),OFFSET(Tableau_calcul[[#This Row],[Traitement]],-1,0)),"début","continue"))</f>
        <v>#NUM!</v>
      </c>
      <c r="E169" s="1" t="e">
        <f ca="1">IF(Tableau_calcul[[#This Row],[Traitement]]="","",IF(Tableau_calcul[[#This Row],[Traitement]]&lt;&gt;IF(Tableau_calcul[[#This Row],[Date]]=K170,OFFSET(Tableau_calcul[[#This Row],[Traitement]],2,0),OFFSET(Tableau_calcul[[#This Row],[Traitement]],1,0)),"fin","continue"))</f>
        <v>#NUM!</v>
      </c>
      <c r="F169" s="1">
        <f ca="1">COUNTIF($D$2:D169,"début")</f>
        <v>0</v>
      </c>
      <c r="G169" s="1" t="e">
        <f>IF(Tableau_calcul[[#This Row],[Traitement]]="","",CONCATENATE(Tableau_calcul[[#This Row],[agrégat.période.début]],Tableau_calcul[[#This Row],[agrégat.num]]))</f>
        <v>#NUM!</v>
      </c>
      <c r="H169" s="1" t="e">
        <f>IF(Tableau_calcul[[#This Row],[Traitement]]="","",CONCATENATE(IF(Tableau_calcul[[#This Row],[agrégat.période.fin]]="fin","fin","continue"),Tableau_calcul[[#This Row],[agrégat.num]]))</f>
        <v>#NUM!</v>
      </c>
      <c r="I169" s="5" t="e">
        <f ca="1">IF(Tableau_calcul[[#This Row],[agrégat.période.début]]="début",Tableau_calcul[[#This Row],[Date]],"")</f>
        <v>#NUM!</v>
      </c>
      <c r="J169" s="5" t="e">
        <f>IF(Tableau_calcul[[#This Row],[Traitement]]="","",IF(Tableau_calcul[[#This Row],[agrégat.num.période.fin]]=H168,"",VLOOKUP(CONCATENATE("fin",Tableau_calcul[[#This Row],[agrégat.num]]),Tableau_calcul[[agrégat.num.période.fin]:[Date]],4,FALSE)))</f>
        <v>#NUM!</v>
      </c>
      <c r="K169" s="5">
        <f>IF(AND(OR(MOD(YEAR(K168),400)=0,AND(MOD(YEAR(K168),4)=0,MOD(YEAR(K168),100)&lt;&gt;0)),MONTH(K168)=2,DAY(K168)=28),K168+1,
IF(AND(MONTH(K168)=2,DAY(K168)=28,COUNTIF($K$2:K168,DATE(YEAR(K168)-1,2,28))+COUNTIF($K$2:K168,DATE(YEAR(K168),2,28))&lt;2),DATE(YEAR(K168),2,28),IF(ROW()=2,Date_survenance,K168+1)))</f>
        <v>166</v>
      </c>
      <c r="L16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69" s="24" t="e">
        <f>IF(Tableau_calcul[[#This Row],[Date]]=K168,"",IF(AND(K169=DATE(YEAR(A169)+1,MONTH(A169),DAY(A169)),Tableau_absentéisme_décomposé[[#This Row],[Traitement]]="Plein traitement"),"anniv PT",IF(COUNTIF($P$2:P168,"Plein traitement")+COUNTIF(B169:$B$367,"Plein traitement")&lt;droits_PT,droits_PT-COUNTIF($P$2:P168,"Plein traitement")-COUNTIF(B169:$B$367,"Plein traitement"),0)))</f>
        <v>#NUM!</v>
      </c>
      <c r="N169" s="1" t="e">
        <f>droits_DT</f>
        <v>#NUM!</v>
      </c>
      <c r="O169" s="1" t="e">
        <f>IF(Tableau_calcul[[#This Row],[Date]]=K168,"",IF(AND(K169=DATE(YEAR(A169)+1,MONTH(A169),DAY(A169)),Tableau_absentéisme_décomposé[[#This Row],[Traitement]]="Demi traitement"),"anniv DT",IF(COUNTIF($P$2:P168,"Demi traitement")+IF(AND($A$60=$A$61,$B$60=$B$61,$B$60="Demi traitement"),COUNTIF(B169:$B$367,"Demi traitement")-1,COUNTIF(B169:$B$367,"Demi traitement"))&lt;droits_DT,droits_DT-COUNTIF($P$2:P168,"Demi traitement")-IF(AND($A$60=$A$61,$B$60=$B$61,$B$60="Demi traitement"),COUNTIF(B169:$B$367,"Demi traitement")-1,COUNTIF(B169:$B$367,"Demi traitement")),0)))</f>
        <v>#NUM!</v>
      </c>
      <c r="P169" s="1" t="e">
        <f>IF(M169="","",IF(OR(M169="anniv PT",M169&gt;0),"Plein traitement",IF(OR(LEFT(Statut_agent,1)="A",LEFT(Statut_agent,1)="B",LEFT(Statut_agent,1)="C"),"Demi Traitement",IF(OR(O169="anniv DT",O169&gt;0),"Demi traitement","Sans traitement"))))</f>
        <v>#NUM!</v>
      </c>
    </row>
    <row r="170" spans="1:16" x14ac:dyDescent="0.25">
      <c r="A170" s="28">
        <f>IF(AND(OR(MOD(YEAR(Tableau_calcul[[#This Row],[Date]])-1,400)=0,AND(MOD(YEAR(Tableau_calcul[[#This Row],[Date]])-1,4)=0,MOD(YEAR(Tableau_calcul[[#This Row],[Date]])-1,100)&lt;&gt;0)),MONTH(A169)=2,DAY(A169)=28,COUNTIF($A$2:A169,DATE(YEAR(A169),2,28))&lt;2),DATE(YEAR(Tableau_calcul[[#This Row],[Date]])-1,2,29),IF(AND(DAY(A169)=28,MONTH(A169)=2,COUNTIF($A$2:A169,DATE(YEAR(A169)-1,2,28))+COUNTIF($A$2:A169,DATE(YEAR(A169),2,28))&lt;2),DATE(YEAR(Tableau_calcul[[#This Row],[Date]])-1,2,28),DATE(YEAR(Tableau_calcul[[#This Row],[Date]])-1,MONTH(Tableau_calcul[[#This Row],[Date]]),DAY(Tableau_calcul[[#This Row],[Date]]))))</f>
        <v>693763</v>
      </c>
      <c r="B170" s="1" t="str">
        <f>IF(Tableau_absentéisme_décomposé[[#This Row],[Date]]=A169,"",IFERROR(INDEX(Tableau_absentéisme[],IF(AND(Tableau_absentéisme_décomposé[[#This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0" s="1" t="e">
        <f ca="1">IF(Tableau_calcul[[#This Row],[Traitement]]="","",IF(Tableau_calcul[[#This Row],[Traitement]]&lt;&gt;IF(K168=K169,OFFSET(Tableau_calcul[[#This Row],[Traitement]],2,0),OFFSET(Tableau_calcul[[#This Row],[Traitement]],-1,0)),"début","continue"))</f>
        <v>#NUM!</v>
      </c>
      <c r="E170" s="1" t="e">
        <f ca="1">IF(Tableau_calcul[[#This Row],[Traitement]]="","",IF(Tableau_calcul[[#This Row],[Traitement]]&lt;&gt;IF(Tableau_calcul[[#This Row],[Date]]=K171,OFFSET(Tableau_calcul[[#This Row],[Traitement]],2,0),OFFSET(Tableau_calcul[[#This Row],[Traitement]],1,0)),"fin","continue"))</f>
        <v>#NUM!</v>
      </c>
      <c r="F170" s="1">
        <f ca="1">COUNTIF($D$2:D170,"début")</f>
        <v>0</v>
      </c>
      <c r="G170" s="1" t="e">
        <f>IF(Tableau_calcul[[#This Row],[Traitement]]="","",CONCATENATE(Tableau_calcul[[#This Row],[agrégat.période.début]],Tableau_calcul[[#This Row],[agrégat.num]]))</f>
        <v>#NUM!</v>
      </c>
      <c r="H170" s="1" t="e">
        <f>IF(Tableau_calcul[[#This Row],[Traitement]]="","",CONCATENATE(IF(Tableau_calcul[[#This Row],[agrégat.période.fin]]="fin","fin","continue"),Tableau_calcul[[#This Row],[agrégat.num]]))</f>
        <v>#NUM!</v>
      </c>
      <c r="I170" s="5" t="e">
        <f ca="1">IF(Tableau_calcul[[#This Row],[agrégat.période.début]]="début",Tableau_calcul[[#This Row],[Date]],"")</f>
        <v>#NUM!</v>
      </c>
      <c r="J170" s="5" t="e">
        <f>IF(Tableau_calcul[[#This Row],[Traitement]]="","",IF(Tableau_calcul[[#This Row],[agrégat.num.période.fin]]=H169,"",VLOOKUP(CONCATENATE("fin",Tableau_calcul[[#This Row],[agrégat.num]]),Tableau_calcul[[agrégat.num.période.fin]:[Date]],4,FALSE)))</f>
        <v>#NUM!</v>
      </c>
      <c r="K170" s="5">
        <f>IF(AND(OR(MOD(YEAR(K169),400)=0,AND(MOD(YEAR(K169),4)=0,MOD(YEAR(K169),100)&lt;&gt;0)),MONTH(K169)=2,DAY(K169)=28),K169+1,
IF(AND(MONTH(K169)=2,DAY(K169)=28,COUNTIF($K$2:K169,DATE(YEAR(K169)-1,2,28))+COUNTIF($K$2:K169,DATE(YEAR(K169),2,28))&lt;2),DATE(YEAR(K169),2,28),IF(ROW()=2,Date_survenance,K169+1)))</f>
        <v>167</v>
      </c>
      <c r="L17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0" s="24" t="e">
        <f>IF(Tableau_calcul[[#This Row],[Date]]=K169,"",IF(AND(K170=DATE(YEAR(A170)+1,MONTH(A170),DAY(A170)),Tableau_absentéisme_décomposé[[#This Row],[Traitement]]="Plein traitement"),"anniv PT",IF(COUNTIF($P$2:P169,"Plein traitement")+COUNTIF(B170:$B$367,"Plein traitement")&lt;droits_PT,droits_PT-COUNTIF($P$2:P169,"Plein traitement")-COUNTIF(B170:$B$367,"Plein traitement"),0)))</f>
        <v>#NUM!</v>
      </c>
      <c r="N170" s="1" t="e">
        <f>droits_DT</f>
        <v>#NUM!</v>
      </c>
      <c r="O170" s="1" t="e">
        <f>IF(Tableau_calcul[[#This Row],[Date]]=K169,"",IF(AND(K170=DATE(YEAR(A170)+1,MONTH(A170),DAY(A170)),Tableau_absentéisme_décomposé[[#This Row],[Traitement]]="Demi traitement"),"anniv DT",IF(COUNTIF($P$2:P169,"Demi traitement")+IF(AND($A$60=$A$61,$B$60=$B$61,$B$60="Demi traitement"),COUNTIF(B170:$B$367,"Demi traitement")-1,COUNTIF(B170:$B$367,"Demi traitement"))&lt;droits_DT,droits_DT-COUNTIF($P$2:P169,"Demi traitement")-IF(AND($A$60=$A$61,$B$60=$B$61,$B$60="Demi traitement"),COUNTIF(B170:$B$367,"Demi traitement")-1,COUNTIF(B170:$B$367,"Demi traitement")),0)))</f>
        <v>#NUM!</v>
      </c>
      <c r="P170" s="1" t="e">
        <f>IF(M170="","",IF(OR(M170="anniv PT",M170&gt;0),"Plein traitement",IF(OR(LEFT(Statut_agent,1)="A",LEFT(Statut_agent,1)="B",LEFT(Statut_agent,1)="C"),"Demi Traitement",IF(OR(O170="anniv DT",O170&gt;0),"Demi traitement","Sans traitement"))))</f>
        <v>#NUM!</v>
      </c>
    </row>
    <row r="171" spans="1:16" x14ac:dyDescent="0.25">
      <c r="A171" s="28">
        <f>IF(AND(OR(MOD(YEAR(Tableau_calcul[[#This Row],[Date]])-1,400)=0,AND(MOD(YEAR(Tableau_calcul[[#This Row],[Date]])-1,4)=0,MOD(YEAR(Tableau_calcul[[#This Row],[Date]])-1,100)&lt;&gt;0)),MONTH(A170)=2,DAY(A170)=28,COUNTIF($A$2:A170,DATE(YEAR(A170),2,28))&lt;2),DATE(YEAR(Tableau_calcul[[#This Row],[Date]])-1,2,29),IF(AND(DAY(A170)=28,MONTH(A170)=2,COUNTIF($A$2:A170,DATE(YEAR(A170)-1,2,28))+COUNTIF($A$2:A170,DATE(YEAR(A170),2,28))&lt;2),DATE(YEAR(Tableau_calcul[[#This Row],[Date]])-1,2,28),DATE(YEAR(Tableau_calcul[[#This Row],[Date]])-1,MONTH(Tableau_calcul[[#This Row],[Date]]),DAY(Tableau_calcul[[#This Row],[Date]]))))</f>
        <v>693764</v>
      </c>
      <c r="B171" s="1" t="str">
        <f>IF(Tableau_absentéisme_décomposé[[#This Row],[Date]]=A170,"",IFERROR(INDEX(Tableau_absentéisme[],IF(AND(Tableau_absentéisme_décomposé[[#This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1" s="1" t="e">
        <f ca="1">IF(Tableau_calcul[[#This Row],[Traitement]]="","",IF(Tableau_calcul[[#This Row],[Traitement]]&lt;&gt;IF(K169=K170,OFFSET(Tableau_calcul[[#This Row],[Traitement]],2,0),OFFSET(Tableau_calcul[[#This Row],[Traitement]],-1,0)),"début","continue"))</f>
        <v>#NUM!</v>
      </c>
      <c r="E171" s="1" t="e">
        <f ca="1">IF(Tableau_calcul[[#This Row],[Traitement]]="","",IF(Tableau_calcul[[#This Row],[Traitement]]&lt;&gt;IF(Tableau_calcul[[#This Row],[Date]]=K172,OFFSET(Tableau_calcul[[#This Row],[Traitement]],2,0),OFFSET(Tableau_calcul[[#This Row],[Traitement]],1,0)),"fin","continue"))</f>
        <v>#NUM!</v>
      </c>
      <c r="F171" s="1">
        <f ca="1">COUNTIF($D$2:D171,"début")</f>
        <v>0</v>
      </c>
      <c r="G171" s="1" t="e">
        <f>IF(Tableau_calcul[[#This Row],[Traitement]]="","",CONCATENATE(Tableau_calcul[[#This Row],[agrégat.période.début]],Tableau_calcul[[#This Row],[agrégat.num]]))</f>
        <v>#NUM!</v>
      </c>
      <c r="H171" s="1" t="e">
        <f>IF(Tableau_calcul[[#This Row],[Traitement]]="","",CONCATENATE(IF(Tableau_calcul[[#This Row],[agrégat.période.fin]]="fin","fin","continue"),Tableau_calcul[[#This Row],[agrégat.num]]))</f>
        <v>#NUM!</v>
      </c>
      <c r="I171" s="5" t="e">
        <f ca="1">IF(Tableau_calcul[[#This Row],[agrégat.période.début]]="début",Tableau_calcul[[#This Row],[Date]],"")</f>
        <v>#NUM!</v>
      </c>
      <c r="J171" s="5" t="e">
        <f>IF(Tableau_calcul[[#This Row],[Traitement]]="","",IF(Tableau_calcul[[#This Row],[agrégat.num.période.fin]]=H170,"",VLOOKUP(CONCATENATE("fin",Tableau_calcul[[#This Row],[agrégat.num]]),Tableau_calcul[[agrégat.num.période.fin]:[Date]],4,FALSE)))</f>
        <v>#NUM!</v>
      </c>
      <c r="K171" s="5">
        <f>IF(AND(OR(MOD(YEAR(K170),400)=0,AND(MOD(YEAR(K170),4)=0,MOD(YEAR(K170),100)&lt;&gt;0)),MONTH(K170)=2,DAY(K170)=28),K170+1,
IF(AND(MONTH(K170)=2,DAY(K170)=28,COUNTIF($K$2:K170,DATE(YEAR(K170)-1,2,28))+COUNTIF($K$2:K170,DATE(YEAR(K170),2,28))&lt;2),DATE(YEAR(K170),2,28),IF(ROW()=2,Date_survenance,K170+1)))</f>
        <v>168</v>
      </c>
      <c r="L17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1" s="24" t="e">
        <f>IF(Tableau_calcul[[#This Row],[Date]]=K170,"",IF(AND(K171=DATE(YEAR(A171)+1,MONTH(A171),DAY(A171)),Tableau_absentéisme_décomposé[[#This Row],[Traitement]]="Plein traitement"),"anniv PT",IF(COUNTIF($P$2:P170,"Plein traitement")+COUNTIF(B171:$B$367,"Plein traitement")&lt;droits_PT,droits_PT-COUNTIF($P$2:P170,"Plein traitement")-COUNTIF(B171:$B$367,"Plein traitement"),0)))</f>
        <v>#NUM!</v>
      </c>
      <c r="N171" s="1" t="e">
        <f>droits_DT</f>
        <v>#NUM!</v>
      </c>
      <c r="O171" s="1" t="e">
        <f>IF(Tableau_calcul[[#This Row],[Date]]=K170,"",IF(AND(K171=DATE(YEAR(A171)+1,MONTH(A171),DAY(A171)),Tableau_absentéisme_décomposé[[#This Row],[Traitement]]="Demi traitement"),"anniv DT",IF(COUNTIF($P$2:P170,"Demi traitement")+IF(AND($A$60=$A$61,$B$60=$B$61,$B$60="Demi traitement"),COUNTIF(B171:$B$367,"Demi traitement")-1,COUNTIF(B171:$B$367,"Demi traitement"))&lt;droits_DT,droits_DT-COUNTIF($P$2:P170,"Demi traitement")-IF(AND($A$60=$A$61,$B$60=$B$61,$B$60="Demi traitement"),COUNTIF(B171:$B$367,"Demi traitement")-1,COUNTIF(B171:$B$367,"Demi traitement")),0)))</f>
        <v>#NUM!</v>
      </c>
      <c r="P171" s="1" t="e">
        <f>IF(M171="","",IF(OR(M171="anniv PT",M171&gt;0),"Plein traitement",IF(OR(LEFT(Statut_agent,1)="A",LEFT(Statut_agent,1)="B",LEFT(Statut_agent,1)="C"),"Demi Traitement",IF(OR(O171="anniv DT",O171&gt;0),"Demi traitement","Sans traitement"))))</f>
        <v>#NUM!</v>
      </c>
    </row>
    <row r="172" spans="1:16" x14ac:dyDescent="0.25">
      <c r="A172" s="28">
        <f>IF(AND(OR(MOD(YEAR(Tableau_calcul[[#This Row],[Date]])-1,400)=0,AND(MOD(YEAR(Tableau_calcul[[#This Row],[Date]])-1,4)=0,MOD(YEAR(Tableau_calcul[[#This Row],[Date]])-1,100)&lt;&gt;0)),MONTH(A171)=2,DAY(A171)=28,COUNTIF($A$2:A171,DATE(YEAR(A171),2,28))&lt;2),DATE(YEAR(Tableau_calcul[[#This Row],[Date]])-1,2,29),IF(AND(DAY(A171)=28,MONTH(A171)=2,COUNTIF($A$2:A171,DATE(YEAR(A171)-1,2,28))+COUNTIF($A$2:A171,DATE(YEAR(A171),2,28))&lt;2),DATE(YEAR(Tableau_calcul[[#This Row],[Date]])-1,2,28),DATE(YEAR(Tableau_calcul[[#This Row],[Date]])-1,MONTH(Tableau_calcul[[#This Row],[Date]]),DAY(Tableau_calcul[[#This Row],[Date]]))))</f>
        <v>693765</v>
      </c>
      <c r="B172" s="1" t="str">
        <f>IF(Tableau_absentéisme_décomposé[[#This Row],[Date]]=A171,"",IFERROR(INDEX(Tableau_absentéisme[],IF(AND(Tableau_absentéisme_décomposé[[#This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2" s="1" t="e">
        <f ca="1">IF(Tableau_calcul[[#This Row],[Traitement]]="","",IF(Tableau_calcul[[#This Row],[Traitement]]&lt;&gt;IF(K170=K171,OFFSET(Tableau_calcul[[#This Row],[Traitement]],2,0),OFFSET(Tableau_calcul[[#This Row],[Traitement]],-1,0)),"début","continue"))</f>
        <v>#NUM!</v>
      </c>
      <c r="E172" s="1" t="e">
        <f ca="1">IF(Tableau_calcul[[#This Row],[Traitement]]="","",IF(Tableau_calcul[[#This Row],[Traitement]]&lt;&gt;IF(Tableau_calcul[[#This Row],[Date]]=K173,OFFSET(Tableau_calcul[[#This Row],[Traitement]],2,0),OFFSET(Tableau_calcul[[#This Row],[Traitement]],1,0)),"fin","continue"))</f>
        <v>#NUM!</v>
      </c>
      <c r="F172" s="1">
        <f ca="1">COUNTIF($D$2:D172,"début")</f>
        <v>0</v>
      </c>
      <c r="G172" s="1" t="e">
        <f>IF(Tableau_calcul[[#This Row],[Traitement]]="","",CONCATENATE(Tableau_calcul[[#This Row],[agrégat.période.début]],Tableau_calcul[[#This Row],[agrégat.num]]))</f>
        <v>#NUM!</v>
      </c>
      <c r="H172" s="1" t="e">
        <f>IF(Tableau_calcul[[#This Row],[Traitement]]="","",CONCATENATE(IF(Tableau_calcul[[#This Row],[agrégat.période.fin]]="fin","fin","continue"),Tableau_calcul[[#This Row],[agrégat.num]]))</f>
        <v>#NUM!</v>
      </c>
      <c r="I172" s="5" t="e">
        <f ca="1">IF(Tableau_calcul[[#This Row],[agrégat.période.début]]="début",Tableau_calcul[[#This Row],[Date]],"")</f>
        <v>#NUM!</v>
      </c>
      <c r="J172" s="5" t="e">
        <f>IF(Tableau_calcul[[#This Row],[Traitement]]="","",IF(Tableau_calcul[[#This Row],[agrégat.num.période.fin]]=H171,"",VLOOKUP(CONCATENATE("fin",Tableau_calcul[[#This Row],[agrégat.num]]),Tableau_calcul[[agrégat.num.période.fin]:[Date]],4,FALSE)))</f>
        <v>#NUM!</v>
      </c>
      <c r="K172" s="5">
        <f>IF(AND(OR(MOD(YEAR(K171),400)=0,AND(MOD(YEAR(K171),4)=0,MOD(YEAR(K171),100)&lt;&gt;0)),MONTH(K171)=2,DAY(K171)=28),K171+1,
IF(AND(MONTH(K171)=2,DAY(K171)=28,COUNTIF($K$2:K171,DATE(YEAR(K171)-1,2,28))+COUNTIF($K$2:K171,DATE(YEAR(K171),2,28))&lt;2),DATE(YEAR(K171),2,28),IF(ROW()=2,Date_survenance,K171+1)))</f>
        <v>169</v>
      </c>
      <c r="L17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2" s="24" t="e">
        <f>IF(Tableau_calcul[[#This Row],[Date]]=K171,"",IF(AND(K172=DATE(YEAR(A172)+1,MONTH(A172),DAY(A172)),Tableau_absentéisme_décomposé[[#This Row],[Traitement]]="Plein traitement"),"anniv PT",IF(COUNTIF($P$2:P171,"Plein traitement")+COUNTIF(B172:$B$367,"Plein traitement")&lt;droits_PT,droits_PT-COUNTIF($P$2:P171,"Plein traitement")-COUNTIF(B172:$B$367,"Plein traitement"),0)))</f>
        <v>#NUM!</v>
      </c>
      <c r="N172" s="1" t="e">
        <f>droits_DT</f>
        <v>#NUM!</v>
      </c>
      <c r="O172" s="1" t="e">
        <f>IF(Tableau_calcul[[#This Row],[Date]]=K171,"",IF(AND(K172=DATE(YEAR(A172)+1,MONTH(A172),DAY(A172)),Tableau_absentéisme_décomposé[[#This Row],[Traitement]]="Demi traitement"),"anniv DT",IF(COUNTIF($P$2:P171,"Demi traitement")+IF(AND($A$60=$A$61,$B$60=$B$61,$B$60="Demi traitement"),COUNTIF(B172:$B$367,"Demi traitement")-1,COUNTIF(B172:$B$367,"Demi traitement"))&lt;droits_DT,droits_DT-COUNTIF($P$2:P171,"Demi traitement")-IF(AND($A$60=$A$61,$B$60=$B$61,$B$60="Demi traitement"),COUNTIF(B172:$B$367,"Demi traitement")-1,COUNTIF(B172:$B$367,"Demi traitement")),0)))</f>
        <v>#NUM!</v>
      </c>
      <c r="P172" s="1" t="e">
        <f>IF(M172="","",IF(OR(M172="anniv PT",M172&gt;0),"Plein traitement",IF(OR(LEFT(Statut_agent,1)="A",LEFT(Statut_agent,1)="B",LEFT(Statut_agent,1)="C"),"Demi Traitement",IF(OR(O172="anniv DT",O172&gt;0),"Demi traitement","Sans traitement"))))</f>
        <v>#NUM!</v>
      </c>
    </row>
    <row r="173" spans="1:16" x14ac:dyDescent="0.25">
      <c r="A173" s="28">
        <f>IF(AND(OR(MOD(YEAR(Tableau_calcul[[#This Row],[Date]])-1,400)=0,AND(MOD(YEAR(Tableau_calcul[[#This Row],[Date]])-1,4)=0,MOD(YEAR(Tableau_calcul[[#This Row],[Date]])-1,100)&lt;&gt;0)),MONTH(A172)=2,DAY(A172)=28,COUNTIF($A$2:A172,DATE(YEAR(A172),2,28))&lt;2),DATE(YEAR(Tableau_calcul[[#This Row],[Date]])-1,2,29),IF(AND(DAY(A172)=28,MONTH(A172)=2,COUNTIF($A$2:A172,DATE(YEAR(A172)-1,2,28))+COUNTIF($A$2:A172,DATE(YEAR(A172),2,28))&lt;2),DATE(YEAR(Tableau_calcul[[#This Row],[Date]])-1,2,28),DATE(YEAR(Tableau_calcul[[#This Row],[Date]])-1,MONTH(Tableau_calcul[[#This Row],[Date]]),DAY(Tableau_calcul[[#This Row],[Date]]))))</f>
        <v>693766</v>
      </c>
      <c r="B173" s="1" t="str">
        <f>IF(Tableau_absentéisme_décomposé[[#This Row],[Date]]=A172,"",IFERROR(INDEX(Tableau_absentéisme[],IF(AND(Tableau_absentéisme_décomposé[[#This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3" s="1" t="e">
        <f ca="1">IF(Tableau_calcul[[#This Row],[Traitement]]="","",IF(Tableau_calcul[[#This Row],[Traitement]]&lt;&gt;IF(K171=K172,OFFSET(Tableau_calcul[[#This Row],[Traitement]],2,0),OFFSET(Tableau_calcul[[#This Row],[Traitement]],-1,0)),"début","continue"))</f>
        <v>#NUM!</v>
      </c>
      <c r="E173" s="1" t="e">
        <f ca="1">IF(Tableau_calcul[[#This Row],[Traitement]]="","",IF(Tableau_calcul[[#This Row],[Traitement]]&lt;&gt;IF(Tableau_calcul[[#This Row],[Date]]=K174,OFFSET(Tableau_calcul[[#This Row],[Traitement]],2,0),OFFSET(Tableau_calcul[[#This Row],[Traitement]],1,0)),"fin","continue"))</f>
        <v>#NUM!</v>
      </c>
      <c r="F173" s="1">
        <f ca="1">COUNTIF($D$2:D173,"début")</f>
        <v>0</v>
      </c>
      <c r="G173" s="1" t="e">
        <f>IF(Tableau_calcul[[#This Row],[Traitement]]="","",CONCATENATE(Tableau_calcul[[#This Row],[agrégat.période.début]],Tableau_calcul[[#This Row],[agrégat.num]]))</f>
        <v>#NUM!</v>
      </c>
      <c r="H173" s="1" t="e">
        <f>IF(Tableau_calcul[[#This Row],[Traitement]]="","",CONCATENATE(IF(Tableau_calcul[[#This Row],[agrégat.période.fin]]="fin","fin","continue"),Tableau_calcul[[#This Row],[agrégat.num]]))</f>
        <v>#NUM!</v>
      </c>
      <c r="I173" s="5" t="e">
        <f ca="1">IF(Tableau_calcul[[#This Row],[agrégat.période.début]]="début",Tableau_calcul[[#This Row],[Date]],"")</f>
        <v>#NUM!</v>
      </c>
      <c r="J173" s="5" t="e">
        <f>IF(Tableau_calcul[[#This Row],[Traitement]]="","",IF(Tableau_calcul[[#This Row],[agrégat.num.période.fin]]=H172,"",VLOOKUP(CONCATENATE("fin",Tableau_calcul[[#This Row],[agrégat.num]]),Tableau_calcul[[agrégat.num.période.fin]:[Date]],4,FALSE)))</f>
        <v>#NUM!</v>
      </c>
      <c r="K173" s="5">
        <f>IF(AND(OR(MOD(YEAR(K172),400)=0,AND(MOD(YEAR(K172),4)=0,MOD(YEAR(K172),100)&lt;&gt;0)),MONTH(K172)=2,DAY(K172)=28),K172+1,
IF(AND(MONTH(K172)=2,DAY(K172)=28,COUNTIF($K$2:K172,DATE(YEAR(K172)-1,2,28))+COUNTIF($K$2:K172,DATE(YEAR(K172),2,28))&lt;2),DATE(YEAR(K172),2,28),IF(ROW()=2,Date_survenance,K172+1)))</f>
        <v>170</v>
      </c>
      <c r="L17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3" s="24" t="e">
        <f>IF(Tableau_calcul[[#This Row],[Date]]=K172,"",IF(AND(K173=DATE(YEAR(A173)+1,MONTH(A173),DAY(A173)),Tableau_absentéisme_décomposé[[#This Row],[Traitement]]="Plein traitement"),"anniv PT",IF(COUNTIF($P$2:P172,"Plein traitement")+COUNTIF(B173:$B$367,"Plein traitement")&lt;droits_PT,droits_PT-COUNTIF($P$2:P172,"Plein traitement")-COUNTIF(B173:$B$367,"Plein traitement"),0)))</f>
        <v>#NUM!</v>
      </c>
      <c r="N173" s="1" t="e">
        <f>droits_DT</f>
        <v>#NUM!</v>
      </c>
      <c r="O173" s="1" t="e">
        <f>IF(Tableau_calcul[[#This Row],[Date]]=K172,"",IF(AND(K173=DATE(YEAR(A173)+1,MONTH(A173),DAY(A173)),Tableau_absentéisme_décomposé[[#This Row],[Traitement]]="Demi traitement"),"anniv DT",IF(COUNTIF($P$2:P172,"Demi traitement")+IF(AND($A$60=$A$61,$B$60=$B$61,$B$60="Demi traitement"),COUNTIF(B173:$B$367,"Demi traitement")-1,COUNTIF(B173:$B$367,"Demi traitement"))&lt;droits_DT,droits_DT-COUNTIF($P$2:P172,"Demi traitement")-IF(AND($A$60=$A$61,$B$60=$B$61,$B$60="Demi traitement"),COUNTIF(B173:$B$367,"Demi traitement")-1,COUNTIF(B173:$B$367,"Demi traitement")),0)))</f>
        <v>#NUM!</v>
      </c>
      <c r="P173" s="1" t="e">
        <f>IF(M173="","",IF(OR(M173="anniv PT",M173&gt;0),"Plein traitement",IF(OR(LEFT(Statut_agent,1)="A",LEFT(Statut_agent,1)="B",LEFT(Statut_agent,1)="C"),"Demi Traitement",IF(OR(O173="anniv DT",O173&gt;0),"Demi traitement","Sans traitement"))))</f>
        <v>#NUM!</v>
      </c>
    </row>
    <row r="174" spans="1:16" x14ac:dyDescent="0.25">
      <c r="A174" s="28">
        <f>IF(AND(OR(MOD(YEAR(Tableau_calcul[[#This Row],[Date]])-1,400)=0,AND(MOD(YEAR(Tableau_calcul[[#This Row],[Date]])-1,4)=0,MOD(YEAR(Tableau_calcul[[#This Row],[Date]])-1,100)&lt;&gt;0)),MONTH(A173)=2,DAY(A173)=28,COUNTIF($A$2:A173,DATE(YEAR(A173),2,28))&lt;2),DATE(YEAR(Tableau_calcul[[#This Row],[Date]])-1,2,29),IF(AND(DAY(A173)=28,MONTH(A173)=2,COUNTIF($A$2:A173,DATE(YEAR(A173)-1,2,28))+COUNTIF($A$2:A173,DATE(YEAR(A173),2,28))&lt;2),DATE(YEAR(Tableau_calcul[[#This Row],[Date]])-1,2,28),DATE(YEAR(Tableau_calcul[[#This Row],[Date]])-1,MONTH(Tableau_calcul[[#This Row],[Date]]),DAY(Tableau_calcul[[#This Row],[Date]]))))</f>
        <v>693767</v>
      </c>
      <c r="B174" s="1" t="str">
        <f>IF(Tableau_absentéisme_décomposé[[#This Row],[Date]]=A173,"",IFERROR(INDEX(Tableau_absentéisme[],IF(AND(Tableau_absentéisme_décomposé[[#This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4" s="1" t="e">
        <f ca="1">IF(Tableau_calcul[[#This Row],[Traitement]]="","",IF(Tableau_calcul[[#This Row],[Traitement]]&lt;&gt;IF(K172=K173,OFFSET(Tableau_calcul[[#This Row],[Traitement]],2,0),OFFSET(Tableau_calcul[[#This Row],[Traitement]],-1,0)),"début","continue"))</f>
        <v>#NUM!</v>
      </c>
      <c r="E174" s="1" t="e">
        <f ca="1">IF(Tableau_calcul[[#This Row],[Traitement]]="","",IF(Tableau_calcul[[#This Row],[Traitement]]&lt;&gt;IF(Tableau_calcul[[#This Row],[Date]]=K175,OFFSET(Tableau_calcul[[#This Row],[Traitement]],2,0),OFFSET(Tableau_calcul[[#This Row],[Traitement]],1,0)),"fin","continue"))</f>
        <v>#NUM!</v>
      </c>
      <c r="F174" s="1">
        <f ca="1">COUNTIF($D$2:D174,"début")</f>
        <v>0</v>
      </c>
      <c r="G174" s="1" t="e">
        <f>IF(Tableau_calcul[[#This Row],[Traitement]]="","",CONCATENATE(Tableau_calcul[[#This Row],[agrégat.période.début]],Tableau_calcul[[#This Row],[agrégat.num]]))</f>
        <v>#NUM!</v>
      </c>
      <c r="H174" s="1" t="e">
        <f>IF(Tableau_calcul[[#This Row],[Traitement]]="","",CONCATENATE(IF(Tableau_calcul[[#This Row],[agrégat.période.fin]]="fin","fin","continue"),Tableau_calcul[[#This Row],[agrégat.num]]))</f>
        <v>#NUM!</v>
      </c>
      <c r="I174" s="5" t="e">
        <f ca="1">IF(Tableau_calcul[[#This Row],[agrégat.période.début]]="début",Tableau_calcul[[#This Row],[Date]],"")</f>
        <v>#NUM!</v>
      </c>
      <c r="J174" s="5" t="e">
        <f>IF(Tableau_calcul[[#This Row],[Traitement]]="","",IF(Tableau_calcul[[#This Row],[agrégat.num.période.fin]]=H173,"",VLOOKUP(CONCATENATE("fin",Tableau_calcul[[#This Row],[agrégat.num]]),Tableau_calcul[[agrégat.num.période.fin]:[Date]],4,FALSE)))</f>
        <v>#NUM!</v>
      </c>
      <c r="K174" s="5">
        <f>IF(AND(OR(MOD(YEAR(K173),400)=0,AND(MOD(YEAR(K173),4)=0,MOD(YEAR(K173),100)&lt;&gt;0)),MONTH(K173)=2,DAY(K173)=28),K173+1,
IF(AND(MONTH(K173)=2,DAY(K173)=28,COUNTIF($K$2:K173,DATE(YEAR(K173)-1,2,28))+COUNTIF($K$2:K173,DATE(YEAR(K173),2,28))&lt;2),DATE(YEAR(K173),2,28),IF(ROW()=2,Date_survenance,K173+1)))</f>
        <v>171</v>
      </c>
      <c r="L17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4" s="24" t="e">
        <f>IF(Tableau_calcul[[#This Row],[Date]]=K173,"",IF(AND(K174=DATE(YEAR(A174)+1,MONTH(A174),DAY(A174)),Tableau_absentéisme_décomposé[[#This Row],[Traitement]]="Plein traitement"),"anniv PT",IF(COUNTIF($P$2:P173,"Plein traitement")+COUNTIF(B174:$B$367,"Plein traitement")&lt;droits_PT,droits_PT-COUNTIF($P$2:P173,"Plein traitement")-COUNTIF(B174:$B$367,"Plein traitement"),0)))</f>
        <v>#NUM!</v>
      </c>
      <c r="N174" s="1" t="e">
        <f>droits_DT</f>
        <v>#NUM!</v>
      </c>
      <c r="O174" s="1" t="e">
        <f>IF(Tableau_calcul[[#This Row],[Date]]=K173,"",IF(AND(K174=DATE(YEAR(A174)+1,MONTH(A174),DAY(A174)),Tableau_absentéisme_décomposé[[#This Row],[Traitement]]="Demi traitement"),"anniv DT",IF(COUNTIF($P$2:P173,"Demi traitement")+IF(AND($A$60=$A$61,$B$60=$B$61,$B$60="Demi traitement"),COUNTIF(B174:$B$367,"Demi traitement")-1,COUNTIF(B174:$B$367,"Demi traitement"))&lt;droits_DT,droits_DT-COUNTIF($P$2:P173,"Demi traitement")-IF(AND($A$60=$A$61,$B$60=$B$61,$B$60="Demi traitement"),COUNTIF(B174:$B$367,"Demi traitement")-1,COUNTIF(B174:$B$367,"Demi traitement")),0)))</f>
        <v>#NUM!</v>
      </c>
      <c r="P174" s="1" t="e">
        <f>IF(M174="","",IF(OR(M174="anniv PT",M174&gt;0),"Plein traitement",IF(OR(LEFT(Statut_agent,1)="A",LEFT(Statut_agent,1)="B",LEFT(Statut_agent,1)="C"),"Demi Traitement",IF(OR(O174="anniv DT",O174&gt;0),"Demi traitement","Sans traitement"))))</f>
        <v>#NUM!</v>
      </c>
    </row>
    <row r="175" spans="1:16" x14ac:dyDescent="0.25">
      <c r="A175" s="28">
        <f>IF(AND(OR(MOD(YEAR(Tableau_calcul[[#This Row],[Date]])-1,400)=0,AND(MOD(YEAR(Tableau_calcul[[#This Row],[Date]])-1,4)=0,MOD(YEAR(Tableau_calcul[[#This Row],[Date]])-1,100)&lt;&gt;0)),MONTH(A174)=2,DAY(A174)=28,COUNTIF($A$2:A174,DATE(YEAR(A174),2,28))&lt;2),DATE(YEAR(Tableau_calcul[[#This Row],[Date]])-1,2,29),IF(AND(DAY(A174)=28,MONTH(A174)=2,COUNTIF($A$2:A174,DATE(YEAR(A174)-1,2,28))+COUNTIF($A$2:A174,DATE(YEAR(A174),2,28))&lt;2),DATE(YEAR(Tableau_calcul[[#This Row],[Date]])-1,2,28),DATE(YEAR(Tableau_calcul[[#This Row],[Date]])-1,MONTH(Tableau_calcul[[#This Row],[Date]]),DAY(Tableau_calcul[[#This Row],[Date]]))))</f>
        <v>693768</v>
      </c>
      <c r="B175" s="1" t="str">
        <f>IF(Tableau_absentéisme_décomposé[[#This Row],[Date]]=A174,"",IFERROR(INDEX(Tableau_absentéisme[],IF(AND(Tableau_absentéisme_décomposé[[#This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5" s="1" t="e">
        <f ca="1">IF(Tableau_calcul[[#This Row],[Traitement]]="","",IF(Tableau_calcul[[#This Row],[Traitement]]&lt;&gt;IF(K173=K174,OFFSET(Tableau_calcul[[#This Row],[Traitement]],2,0),OFFSET(Tableau_calcul[[#This Row],[Traitement]],-1,0)),"début","continue"))</f>
        <v>#NUM!</v>
      </c>
      <c r="E175" s="1" t="e">
        <f ca="1">IF(Tableau_calcul[[#This Row],[Traitement]]="","",IF(Tableau_calcul[[#This Row],[Traitement]]&lt;&gt;IF(Tableau_calcul[[#This Row],[Date]]=K176,OFFSET(Tableau_calcul[[#This Row],[Traitement]],2,0),OFFSET(Tableau_calcul[[#This Row],[Traitement]],1,0)),"fin","continue"))</f>
        <v>#NUM!</v>
      </c>
      <c r="F175" s="1">
        <f ca="1">COUNTIF($D$2:D175,"début")</f>
        <v>0</v>
      </c>
      <c r="G175" s="1" t="e">
        <f>IF(Tableau_calcul[[#This Row],[Traitement]]="","",CONCATENATE(Tableau_calcul[[#This Row],[agrégat.période.début]],Tableau_calcul[[#This Row],[agrégat.num]]))</f>
        <v>#NUM!</v>
      </c>
      <c r="H175" s="1" t="e">
        <f>IF(Tableau_calcul[[#This Row],[Traitement]]="","",CONCATENATE(IF(Tableau_calcul[[#This Row],[agrégat.période.fin]]="fin","fin","continue"),Tableau_calcul[[#This Row],[agrégat.num]]))</f>
        <v>#NUM!</v>
      </c>
      <c r="I175" s="5" t="e">
        <f ca="1">IF(Tableau_calcul[[#This Row],[agrégat.période.début]]="début",Tableau_calcul[[#This Row],[Date]],"")</f>
        <v>#NUM!</v>
      </c>
      <c r="J175" s="5" t="e">
        <f>IF(Tableau_calcul[[#This Row],[Traitement]]="","",IF(Tableau_calcul[[#This Row],[agrégat.num.période.fin]]=H174,"",VLOOKUP(CONCATENATE("fin",Tableau_calcul[[#This Row],[agrégat.num]]),Tableau_calcul[[agrégat.num.période.fin]:[Date]],4,FALSE)))</f>
        <v>#NUM!</v>
      </c>
      <c r="K175" s="5">
        <f>IF(AND(OR(MOD(YEAR(K174),400)=0,AND(MOD(YEAR(K174),4)=0,MOD(YEAR(K174),100)&lt;&gt;0)),MONTH(K174)=2,DAY(K174)=28),K174+1,
IF(AND(MONTH(K174)=2,DAY(K174)=28,COUNTIF($K$2:K174,DATE(YEAR(K174)-1,2,28))+COUNTIF($K$2:K174,DATE(YEAR(K174),2,28))&lt;2),DATE(YEAR(K174),2,28),IF(ROW()=2,Date_survenance,K174+1)))</f>
        <v>172</v>
      </c>
      <c r="L17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5" s="24" t="e">
        <f>IF(Tableau_calcul[[#This Row],[Date]]=K174,"",IF(AND(K175=DATE(YEAR(A175)+1,MONTH(A175),DAY(A175)),Tableau_absentéisme_décomposé[[#This Row],[Traitement]]="Plein traitement"),"anniv PT",IF(COUNTIF($P$2:P174,"Plein traitement")+COUNTIF(B175:$B$367,"Plein traitement")&lt;droits_PT,droits_PT-COUNTIF($P$2:P174,"Plein traitement")-COUNTIF(B175:$B$367,"Plein traitement"),0)))</f>
        <v>#NUM!</v>
      </c>
      <c r="N175" s="1" t="e">
        <f>droits_DT</f>
        <v>#NUM!</v>
      </c>
      <c r="O175" s="1" t="e">
        <f>IF(Tableau_calcul[[#This Row],[Date]]=K174,"",IF(AND(K175=DATE(YEAR(A175)+1,MONTH(A175),DAY(A175)),Tableau_absentéisme_décomposé[[#This Row],[Traitement]]="Demi traitement"),"anniv DT",IF(COUNTIF($P$2:P174,"Demi traitement")+IF(AND($A$60=$A$61,$B$60=$B$61,$B$60="Demi traitement"),COUNTIF(B175:$B$367,"Demi traitement")-1,COUNTIF(B175:$B$367,"Demi traitement"))&lt;droits_DT,droits_DT-COUNTIF($P$2:P174,"Demi traitement")-IF(AND($A$60=$A$61,$B$60=$B$61,$B$60="Demi traitement"),COUNTIF(B175:$B$367,"Demi traitement")-1,COUNTIF(B175:$B$367,"Demi traitement")),0)))</f>
        <v>#NUM!</v>
      </c>
      <c r="P175" s="1" t="e">
        <f>IF(M175="","",IF(OR(M175="anniv PT",M175&gt;0),"Plein traitement",IF(OR(LEFT(Statut_agent,1)="A",LEFT(Statut_agent,1)="B",LEFT(Statut_agent,1)="C"),"Demi Traitement",IF(OR(O175="anniv DT",O175&gt;0),"Demi traitement","Sans traitement"))))</f>
        <v>#NUM!</v>
      </c>
    </row>
    <row r="176" spans="1:16" x14ac:dyDescent="0.25">
      <c r="A176" s="28">
        <f>IF(AND(OR(MOD(YEAR(Tableau_calcul[[#This Row],[Date]])-1,400)=0,AND(MOD(YEAR(Tableau_calcul[[#This Row],[Date]])-1,4)=0,MOD(YEAR(Tableau_calcul[[#This Row],[Date]])-1,100)&lt;&gt;0)),MONTH(A175)=2,DAY(A175)=28,COUNTIF($A$2:A175,DATE(YEAR(A175),2,28))&lt;2),DATE(YEAR(Tableau_calcul[[#This Row],[Date]])-1,2,29),IF(AND(DAY(A175)=28,MONTH(A175)=2,COUNTIF($A$2:A175,DATE(YEAR(A175)-1,2,28))+COUNTIF($A$2:A175,DATE(YEAR(A175),2,28))&lt;2),DATE(YEAR(Tableau_calcul[[#This Row],[Date]])-1,2,28),DATE(YEAR(Tableau_calcul[[#This Row],[Date]])-1,MONTH(Tableau_calcul[[#This Row],[Date]]),DAY(Tableau_calcul[[#This Row],[Date]]))))</f>
        <v>693769</v>
      </c>
      <c r="B176" s="1" t="str">
        <f>IF(Tableau_absentéisme_décomposé[[#This Row],[Date]]=A175,"",IFERROR(INDEX(Tableau_absentéisme[],IF(AND(Tableau_absentéisme_décomposé[[#This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6" s="1" t="e">
        <f ca="1">IF(Tableau_calcul[[#This Row],[Traitement]]="","",IF(Tableau_calcul[[#This Row],[Traitement]]&lt;&gt;IF(K174=K175,OFFSET(Tableau_calcul[[#This Row],[Traitement]],2,0),OFFSET(Tableau_calcul[[#This Row],[Traitement]],-1,0)),"début","continue"))</f>
        <v>#NUM!</v>
      </c>
      <c r="E176" s="1" t="e">
        <f ca="1">IF(Tableau_calcul[[#This Row],[Traitement]]="","",IF(Tableau_calcul[[#This Row],[Traitement]]&lt;&gt;IF(Tableau_calcul[[#This Row],[Date]]=K177,OFFSET(Tableau_calcul[[#This Row],[Traitement]],2,0),OFFSET(Tableau_calcul[[#This Row],[Traitement]],1,0)),"fin","continue"))</f>
        <v>#NUM!</v>
      </c>
      <c r="F176" s="1">
        <f ca="1">COUNTIF($D$2:D176,"début")</f>
        <v>0</v>
      </c>
      <c r="G176" s="1" t="e">
        <f>IF(Tableau_calcul[[#This Row],[Traitement]]="","",CONCATENATE(Tableau_calcul[[#This Row],[agrégat.période.début]],Tableau_calcul[[#This Row],[agrégat.num]]))</f>
        <v>#NUM!</v>
      </c>
      <c r="H176" s="1" t="e">
        <f>IF(Tableau_calcul[[#This Row],[Traitement]]="","",CONCATENATE(IF(Tableau_calcul[[#This Row],[agrégat.période.fin]]="fin","fin","continue"),Tableau_calcul[[#This Row],[agrégat.num]]))</f>
        <v>#NUM!</v>
      </c>
      <c r="I176" s="5" t="e">
        <f ca="1">IF(Tableau_calcul[[#This Row],[agrégat.période.début]]="début",Tableau_calcul[[#This Row],[Date]],"")</f>
        <v>#NUM!</v>
      </c>
      <c r="J176" s="5" t="e">
        <f>IF(Tableau_calcul[[#This Row],[Traitement]]="","",IF(Tableau_calcul[[#This Row],[agrégat.num.période.fin]]=H175,"",VLOOKUP(CONCATENATE("fin",Tableau_calcul[[#This Row],[agrégat.num]]),Tableau_calcul[[agrégat.num.période.fin]:[Date]],4,FALSE)))</f>
        <v>#NUM!</v>
      </c>
      <c r="K176" s="5">
        <f>IF(AND(OR(MOD(YEAR(K175),400)=0,AND(MOD(YEAR(K175),4)=0,MOD(YEAR(K175),100)&lt;&gt;0)),MONTH(K175)=2,DAY(K175)=28),K175+1,
IF(AND(MONTH(K175)=2,DAY(K175)=28,COUNTIF($K$2:K175,DATE(YEAR(K175)-1,2,28))+COUNTIF($K$2:K175,DATE(YEAR(K175),2,28))&lt;2),DATE(YEAR(K175),2,28),IF(ROW()=2,Date_survenance,K175+1)))</f>
        <v>173</v>
      </c>
      <c r="L17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6" s="24" t="e">
        <f>IF(Tableau_calcul[[#This Row],[Date]]=K175,"",IF(AND(K176=DATE(YEAR(A176)+1,MONTH(A176),DAY(A176)),Tableau_absentéisme_décomposé[[#This Row],[Traitement]]="Plein traitement"),"anniv PT",IF(COUNTIF($P$2:P175,"Plein traitement")+COUNTIF(B176:$B$367,"Plein traitement")&lt;droits_PT,droits_PT-COUNTIF($P$2:P175,"Plein traitement")-COUNTIF(B176:$B$367,"Plein traitement"),0)))</f>
        <v>#NUM!</v>
      </c>
      <c r="N176" s="1" t="e">
        <f>droits_DT</f>
        <v>#NUM!</v>
      </c>
      <c r="O176" s="1" t="e">
        <f>IF(Tableau_calcul[[#This Row],[Date]]=K175,"",IF(AND(K176=DATE(YEAR(A176)+1,MONTH(A176),DAY(A176)),Tableau_absentéisme_décomposé[[#This Row],[Traitement]]="Demi traitement"),"anniv DT",IF(COUNTIF($P$2:P175,"Demi traitement")+IF(AND($A$60=$A$61,$B$60=$B$61,$B$60="Demi traitement"),COUNTIF(B176:$B$367,"Demi traitement")-1,COUNTIF(B176:$B$367,"Demi traitement"))&lt;droits_DT,droits_DT-COUNTIF($P$2:P175,"Demi traitement")-IF(AND($A$60=$A$61,$B$60=$B$61,$B$60="Demi traitement"),COUNTIF(B176:$B$367,"Demi traitement")-1,COUNTIF(B176:$B$367,"Demi traitement")),0)))</f>
        <v>#NUM!</v>
      </c>
      <c r="P176" s="1" t="e">
        <f>IF(M176="","",IF(OR(M176="anniv PT",M176&gt;0),"Plein traitement",IF(OR(LEFT(Statut_agent,1)="A",LEFT(Statut_agent,1)="B",LEFT(Statut_agent,1)="C"),"Demi Traitement",IF(OR(O176="anniv DT",O176&gt;0),"Demi traitement","Sans traitement"))))</f>
        <v>#NUM!</v>
      </c>
    </row>
    <row r="177" spans="1:16" x14ac:dyDescent="0.25">
      <c r="A177" s="28">
        <f>IF(AND(OR(MOD(YEAR(Tableau_calcul[[#This Row],[Date]])-1,400)=0,AND(MOD(YEAR(Tableau_calcul[[#This Row],[Date]])-1,4)=0,MOD(YEAR(Tableau_calcul[[#This Row],[Date]])-1,100)&lt;&gt;0)),MONTH(A176)=2,DAY(A176)=28,COUNTIF($A$2:A176,DATE(YEAR(A176),2,28))&lt;2),DATE(YEAR(Tableau_calcul[[#This Row],[Date]])-1,2,29),IF(AND(DAY(A176)=28,MONTH(A176)=2,COUNTIF($A$2:A176,DATE(YEAR(A176)-1,2,28))+COUNTIF($A$2:A176,DATE(YEAR(A176),2,28))&lt;2),DATE(YEAR(Tableau_calcul[[#This Row],[Date]])-1,2,28),DATE(YEAR(Tableau_calcul[[#This Row],[Date]])-1,MONTH(Tableau_calcul[[#This Row],[Date]]),DAY(Tableau_calcul[[#This Row],[Date]]))))</f>
        <v>693770</v>
      </c>
      <c r="B177" s="1" t="str">
        <f>IF(Tableau_absentéisme_décomposé[[#This Row],[Date]]=A176,"",IFERROR(INDEX(Tableau_absentéisme[],IF(AND(Tableau_absentéisme_décomposé[[#This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7" s="1" t="e">
        <f ca="1">IF(Tableau_calcul[[#This Row],[Traitement]]="","",IF(Tableau_calcul[[#This Row],[Traitement]]&lt;&gt;IF(K175=K176,OFFSET(Tableau_calcul[[#This Row],[Traitement]],2,0),OFFSET(Tableau_calcul[[#This Row],[Traitement]],-1,0)),"début","continue"))</f>
        <v>#NUM!</v>
      </c>
      <c r="E177" s="1" t="e">
        <f ca="1">IF(Tableau_calcul[[#This Row],[Traitement]]="","",IF(Tableau_calcul[[#This Row],[Traitement]]&lt;&gt;IF(Tableau_calcul[[#This Row],[Date]]=K178,OFFSET(Tableau_calcul[[#This Row],[Traitement]],2,0),OFFSET(Tableau_calcul[[#This Row],[Traitement]],1,0)),"fin","continue"))</f>
        <v>#NUM!</v>
      </c>
      <c r="F177" s="1">
        <f ca="1">COUNTIF($D$2:D177,"début")</f>
        <v>0</v>
      </c>
      <c r="G177" s="1" t="e">
        <f>IF(Tableau_calcul[[#This Row],[Traitement]]="","",CONCATENATE(Tableau_calcul[[#This Row],[agrégat.période.début]],Tableau_calcul[[#This Row],[agrégat.num]]))</f>
        <v>#NUM!</v>
      </c>
      <c r="H177" s="1" t="e">
        <f>IF(Tableau_calcul[[#This Row],[Traitement]]="","",CONCATENATE(IF(Tableau_calcul[[#This Row],[agrégat.période.fin]]="fin","fin","continue"),Tableau_calcul[[#This Row],[agrégat.num]]))</f>
        <v>#NUM!</v>
      </c>
      <c r="I177" s="5" t="e">
        <f ca="1">IF(Tableau_calcul[[#This Row],[agrégat.période.début]]="début",Tableau_calcul[[#This Row],[Date]],"")</f>
        <v>#NUM!</v>
      </c>
      <c r="J177" s="5" t="e">
        <f>IF(Tableau_calcul[[#This Row],[Traitement]]="","",IF(Tableau_calcul[[#This Row],[agrégat.num.période.fin]]=H176,"",VLOOKUP(CONCATENATE("fin",Tableau_calcul[[#This Row],[agrégat.num]]),Tableau_calcul[[agrégat.num.période.fin]:[Date]],4,FALSE)))</f>
        <v>#NUM!</v>
      </c>
      <c r="K177" s="5">
        <f>IF(AND(OR(MOD(YEAR(K176),400)=0,AND(MOD(YEAR(K176),4)=0,MOD(YEAR(K176),100)&lt;&gt;0)),MONTH(K176)=2,DAY(K176)=28),K176+1,
IF(AND(MONTH(K176)=2,DAY(K176)=28,COUNTIF($K$2:K176,DATE(YEAR(K176)-1,2,28))+COUNTIF($K$2:K176,DATE(YEAR(K176),2,28))&lt;2),DATE(YEAR(K176),2,28),IF(ROW()=2,Date_survenance,K176+1)))</f>
        <v>174</v>
      </c>
      <c r="L17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7" s="24" t="e">
        <f>IF(Tableau_calcul[[#This Row],[Date]]=K176,"",IF(AND(K177=DATE(YEAR(A177)+1,MONTH(A177),DAY(A177)),Tableau_absentéisme_décomposé[[#This Row],[Traitement]]="Plein traitement"),"anniv PT",IF(COUNTIF($P$2:P176,"Plein traitement")+COUNTIF(B177:$B$367,"Plein traitement")&lt;droits_PT,droits_PT-COUNTIF($P$2:P176,"Plein traitement")-COUNTIF(B177:$B$367,"Plein traitement"),0)))</f>
        <v>#NUM!</v>
      </c>
      <c r="N177" s="1" t="e">
        <f>droits_DT</f>
        <v>#NUM!</v>
      </c>
      <c r="O177" s="1" t="e">
        <f>IF(Tableau_calcul[[#This Row],[Date]]=K176,"",IF(AND(K177=DATE(YEAR(A177)+1,MONTH(A177),DAY(A177)),Tableau_absentéisme_décomposé[[#This Row],[Traitement]]="Demi traitement"),"anniv DT",IF(COUNTIF($P$2:P176,"Demi traitement")+IF(AND($A$60=$A$61,$B$60=$B$61,$B$60="Demi traitement"),COUNTIF(B177:$B$367,"Demi traitement")-1,COUNTIF(B177:$B$367,"Demi traitement"))&lt;droits_DT,droits_DT-COUNTIF($P$2:P176,"Demi traitement")-IF(AND($A$60=$A$61,$B$60=$B$61,$B$60="Demi traitement"),COUNTIF(B177:$B$367,"Demi traitement")-1,COUNTIF(B177:$B$367,"Demi traitement")),0)))</f>
        <v>#NUM!</v>
      </c>
      <c r="P177" s="1" t="e">
        <f>IF(M177="","",IF(OR(M177="anniv PT",M177&gt;0),"Plein traitement",IF(OR(LEFT(Statut_agent,1)="A",LEFT(Statut_agent,1)="B",LEFT(Statut_agent,1)="C"),"Demi Traitement",IF(OR(O177="anniv DT",O177&gt;0),"Demi traitement","Sans traitement"))))</f>
        <v>#NUM!</v>
      </c>
    </row>
    <row r="178" spans="1:16" x14ac:dyDescent="0.25">
      <c r="A178" s="28">
        <f>IF(AND(OR(MOD(YEAR(Tableau_calcul[[#This Row],[Date]])-1,400)=0,AND(MOD(YEAR(Tableau_calcul[[#This Row],[Date]])-1,4)=0,MOD(YEAR(Tableau_calcul[[#This Row],[Date]])-1,100)&lt;&gt;0)),MONTH(A177)=2,DAY(A177)=28,COUNTIF($A$2:A177,DATE(YEAR(A177),2,28))&lt;2),DATE(YEAR(Tableau_calcul[[#This Row],[Date]])-1,2,29),IF(AND(DAY(A177)=28,MONTH(A177)=2,COUNTIF($A$2:A177,DATE(YEAR(A177)-1,2,28))+COUNTIF($A$2:A177,DATE(YEAR(A177),2,28))&lt;2),DATE(YEAR(Tableau_calcul[[#This Row],[Date]])-1,2,28),DATE(YEAR(Tableau_calcul[[#This Row],[Date]])-1,MONTH(Tableau_calcul[[#This Row],[Date]]),DAY(Tableau_calcul[[#This Row],[Date]]))))</f>
        <v>693771</v>
      </c>
      <c r="B178" s="1" t="str">
        <f>IF(Tableau_absentéisme_décomposé[[#This Row],[Date]]=A177,"",IFERROR(INDEX(Tableau_absentéisme[],IF(AND(Tableau_absentéisme_décomposé[[#This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8" s="1" t="e">
        <f ca="1">IF(Tableau_calcul[[#This Row],[Traitement]]="","",IF(Tableau_calcul[[#This Row],[Traitement]]&lt;&gt;IF(K176=K177,OFFSET(Tableau_calcul[[#This Row],[Traitement]],2,0),OFFSET(Tableau_calcul[[#This Row],[Traitement]],-1,0)),"début","continue"))</f>
        <v>#NUM!</v>
      </c>
      <c r="E178" s="1" t="e">
        <f ca="1">IF(Tableau_calcul[[#This Row],[Traitement]]="","",IF(Tableau_calcul[[#This Row],[Traitement]]&lt;&gt;IF(Tableau_calcul[[#This Row],[Date]]=K179,OFFSET(Tableau_calcul[[#This Row],[Traitement]],2,0),OFFSET(Tableau_calcul[[#This Row],[Traitement]],1,0)),"fin","continue"))</f>
        <v>#NUM!</v>
      </c>
      <c r="F178" s="1">
        <f ca="1">COUNTIF($D$2:D178,"début")</f>
        <v>0</v>
      </c>
      <c r="G178" s="1" t="e">
        <f>IF(Tableau_calcul[[#This Row],[Traitement]]="","",CONCATENATE(Tableau_calcul[[#This Row],[agrégat.période.début]],Tableau_calcul[[#This Row],[agrégat.num]]))</f>
        <v>#NUM!</v>
      </c>
      <c r="H178" s="1" t="e">
        <f>IF(Tableau_calcul[[#This Row],[Traitement]]="","",CONCATENATE(IF(Tableau_calcul[[#This Row],[agrégat.période.fin]]="fin","fin","continue"),Tableau_calcul[[#This Row],[agrégat.num]]))</f>
        <v>#NUM!</v>
      </c>
      <c r="I178" s="5" t="e">
        <f ca="1">IF(Tableau_calcul[[#This Row],[agrégat.période.début]]="début",Tableau_calcul[[#This Row],[Date]],"")</f>
        <v>#NUM!</v>
      </c>
      <c r="J178" s="5" t="e">
        <f>IF(Tableau_calcul[[#This Row],[Traitement]]="","",IF(Tableau_calcul[[#This Row],[agrégat.num.période.fin]]=H177,"",VLOOKUP(CONCATENATE("fin",Tableau_calcul[[#This Row],[agrégat.num]]),Tableau_calcul[[agrégat.num.période.fin]:[Date]],4,FALSE)))</f>
        <v>#NUM!</v>
      </c>
      <c r="K178" s="5">
        <f>IF(AND(OR(MOD(YEAR(K177),400)=0,AND(MOD(YEAR(K177),4)=0,MOD(YEAR(K177),100)&lt;&gt;0)),MONTH(K177)=2,DAY(K177)=28),K177+1,
IF(AND(MONTH(K177)=2,DAY(K177)=28,COUNTIF($K$2:K177,DATE(YEAR(K177)-1,2,28))+COUNTIF($K$2:K177,DATE(YEAR(K177),2,28))&lt;2),DATE(YEAR(K177),2,28),IF(ROW()=2,Date_survenance,K177+1)))</f>
        <v>175</v>
      </c>
      <c r="L17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8" s="24" t="e">
        <f>IF(Tableau_calcul[[#This Row],[Date]]=K177,"",IF(AND(K178=DATE(YEAR(A178)+1,MONTH(A178),DAY(A178)),Tableau_absentéisme_décomposé[[#This Row],[Traitement]]="Plein traitement"),"anniv PT",IF(COUNTIF($P$2:P177,"Plein traitement")+COUNTIF(B178:$B$367,"Plein traitement")&lt;droits_PT,droits_PT-COUNTIF($P$2:P177,"Plein traitement")-COUNTIF(B178:$B$367,"Plein traitement"),0)))</f>
        <v>#NUM!</v>
      </c>
      <c r="N178" s="1" t="e">
        <f>droits_DT</f>
        <v>#NUM!</v>
      </c>
      <c r="O178" s="1" t="e">
        <f>IF(Tableau_calcul[[#This Row],[Date]]=K177,"",IF(AND(K178=DATE(YEAR(A178)+1,MONTH(A178),DAY(A178)),Tableau_absentéisme_décomposé[[#This Row],[Traitement]]="Demi traitement"),"anniv DT",IF(COUNTIF($P$2:P177,"Demi traitement")+IF(AND($A$60=$A$61,$B$60=$B$61,$B$60="Demi traitement"),COUNTIF(B178:$B$367,"Demi traitement")-1,COUNTIF(B178:$B$367,"Demi traitement"))&lt;droits_DT,droits_DT-COUNTIF($P$2:P177,"Demi traitement")-IF(AND($A$60=$A$61,$B$60=$B$61,$B$60="Demi traitement"),COUNTIF(B178:$B$367,"Demi traitement")-1,COUNTIF(B178:$B$367,"Demi traitement")),0)))</f>
        <v>#NUM!</v>
      </c>
      <c r="P178" s="1" t="e">
        <f>IF(M178="","",IF(OR(M178="anniv PT",M178&gt;0),"Plein traitement",IF(OR(LEFT(Statut_agent,1)="A",LEFT(Statut_agent,1)="B",LEFT(Statut_agent,1)="C"),"Demi Traitement",IF(OR(O178="anniv DT",O178&gt;0),"Demi traitement","Sans traitement"))))</f>
        <v>#NUM!</v>
      </c>
    </row>
    <row r="179" spans="1:16" x14ac:dyDescent="0.25">
      <c r="A179" s="28">
        <f>IF(AND(OR(MOD(YEAR(Tableau_calcul[[#This Row],[Date]])-1,400)=0,AND(MOD(YEAR(Tableau_calcul[[#This Row],[Date]])-1,4)=0,MOD(YEAR(Tableau_calcul[[#This Row],[Date]])-1,100)&lt;&gt;0)),MONTH(A178)=2,DAY(A178)=28,COUNTIF($A$2:A178,DATE(YEAR(A178),2,28))&lt;2),DATE(YEAR(Tableau_calcul[[#This Row],[Date]])-1,2,29),IF(AND(DAY(A178)=28,MONTH(A178)=2,COUNTIF($A$2:A178,DATE(YEAR(A178)-1,2,28))+COUNTIF($A$2:A178,DATE(YEAR(A178),2,28))&lt;2),DATE(YEAR(Tableau_calcul[[#This Row],[Date]])-1,2,28),DATE(YEAR(Tableau_calcul[[#This Row],[Date]])-1,MONTH(Tableau_calcul[[#This Row],[Date]]),DAY(Tableau_calcul[[#This Row],[Date]]))))</f>
        <v>693772</v>
      </c>
      <c r="B179" s="1" t="str">
        <f>IF(Tableau_absentéisme_décomposé[[#This Row],[Date]]=A178,"",IFERROR(INDEX(Tableau_absentéisme[],IF(AND(Tableau_absentéisme_décomposé[[#This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79" s="1" t="e">
        <f ca="1">IF(Tableau_calcul[[#This Row],[Traitement]]="","",IF(Tableau_calcul[[#This Row],[Traitement]]&lt;&gt;IF(K177=K178,OFFSET(Tableau_calcul[[#This Row],[Traitement]],2,0),OFFSET(Tableau_calcul[[#This Row],[Traitement]],-1,0)),"début","continue"))</f>
        <v>#NUM!</v>
      </c>
      <c r="E179" s="1" t="e">
        <f ca="1">IF(Tableau_calcul[[#This Row],[Traitement]]="","",IF(Tableau_calcul[[#This Row],[Traitement]]&lt;&gt;IF(Tableau_calcul[[#This Row],[Date]]=K180,OFFSET(Tableau_calcul[[#This Row],[Traitement]],2,0),OFFSET(Tableau_calcul[[#This Row],[Traitement]],1,0)),"fin","continue"))</f>
        <v>#NUM!</v>
      </c>
      <c r="F179" s="1">
        <f ca="1">COUNTIF($D$2:D179,"début")</f>
        <v>0</v>
      </c>
      <c r="G179" s="1" t="e">
        <f>IF(Tableau_calcul[[#This Row],[Traitement]]="","",CONCATENATE(Tableau_calcul[[#This Row],[agrégat.période.début]],Tableau_calcul[[#This Row],[agrégat.num]]))</f>
        <v>#NUM!</v>
      </c>
      <c r="H179" s="1" t="e">
        <f>IF(Tableau_calcul[[#This Row],[Traitement]]="","",CONCATENATE(IF(Tableau_calcul[[#This Row],[agrégat.période.fin]]="fin","fin","continue"),Tableau_calcul[[#This Row],[agrégat.num]]))</f>
        <v>#NUM!</v>
      </c>
      <c r="I179" s="5" t="e">
        <f ca="1">IF(Tableau_calcul[[#This Row],[agrégat.période.début]]="début",Tableau_calcul[[#This Row],[Date]],"")</f>
        <v>#NUM!</v>
      </c>
      <c r="J179" s="5" t="e">
        <f>IF(Tableau_calcul[[#This Row],[Traitement]]="","",IF(Tableau_calcul[[#This Row],[agrégat.num.période.fin]]=H178,"",VLOOKUP(CONCATENATE("fin",Tableau_calcul[[#This Row],[agrégat.num]]),Tableau_calcul[[agrégat.num.période.fin]:[Date]],4,FALSE)))</f>
        <v>#NUM!</v>
      </c>
      <c r="K179" s="5">
        <f>IF(AND(OR(MOD(YEAR(K178),400)=0,AND(MOD(YEAR(K178),4)=0,MOD(YEAR(K178),100)&lt;&gt;0)),MONTH(K178)=2,DAY(K178)=28),K178+1,
IF(AND(MONTH(K178)=2,DAY(K178)=28,COUNTIF($K$2:K178,DATE(YEAR(K178)-1,2,28))+COUNTIF($K$2:K178,DATE(YEAR(K178),2,28))&lt;2),DATE(YEAR(K178),2,28),IF(ROW()=2,Date_survenance,K178+1)))</f>
        <v>176</v>
      </c>
      <c r="L17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79" s="24" t="e">
        <f>IF(Tableau_calcul[[#This Row],[Date]]=K178,"",IF(AND(K179=DATE(YEAR(A179)+1,MONTH(A179),DAY(A179)),Tableau_absentéisme_décomposé[[#This Row],[Traitement]]="Plein traitement"),"anniv PT",IF(COUNTIF($P$2:P178,"Plein traitement")+COUNTIF(B179:$B$367,"Plein traitement")&lt;droits_PT,droits_PT-COUNTIF($P$2:P178,"Plein traitement")-COUNTIF(B179:$B$367,"Plein traitement"),0)))</f>
        <v>#NUM!</v>
      </c>
      <c r="N179" s="1" t="e">
        <f>droits_DT</f>
        <v>#NUM!</v>
      </c>
      <c r="O179" s="1" t="e">
        <f>IF(Tableau_calcul[[#This Row],[Date]]=K178,"",IF(AND(K179=DATE(YEAR(A179)+1,MONTH(A179),DAY(A179)),Tableau_absentéisme_décomposé[[#This Row],[Traitement]]="Demi traitement"),"anniv DT",IF(COUNTIF($P$2:P178,"Demi traitement")+IF(AND($A$60=$A$61,$B$60=$B$61,$B$60="Demi traitement"),COUNTIF(B179:$B$367,"Demi traitement")-1,COUNTIF(B179:$B$367,"Demi traitement"))&lt;droits_DT,droits_DT-COUNTIF($P$2:P178,"Demi traitement")-IF(AND($A$60=$A$61,$B$60=$B$61,$B$60="Demi traitement"),COUNTIF(B179:$B$367,"Demi traitement")-1,COUNTIF(B179:$B$367,"Demi traitement")),0)))</f>
        <v>#NUM!</v>
      </c>
      <c r="P179" s="1" t="e">
        <f>IF(M179="","",IF(OR(M179="anniv PT",M179&gt;0),"Plein traitement",IF(OR(LEFT(Statut_agent,1)="A",LEFT(Statut_agent,1)="B",LEFT(Statut_agent,1)="C"),"Demi Traitement",IF(OR(O179="anniv DT",O179&gt;0),"Demi traitement","Sans traitement"))))</f>
        <v>#NUM!</v>
      </c>
    </row>
    <row r="180" spans="1:16" x14ac:dyDescent="0.25">
      <c r="A180" s="28">
        <f>IF(AND(OR(MOD(YEAR(Tableau_calcul[[#This Row],[Date]])-1,400)=0,AND(MOD(YEAR(Tableau_calcul[[#This Row],[Date]])-1,4)=0,MOD(YEAR(Tableau_calcul[[#This Row],[Date]])-1,100)&lt;&gt;0)),MONTH(A179)=2,DAY(A179)=28,COUNTIF($A$2:A179,DATE(YEAR(A179),2,28))&lt;2),DATE(YEAR(Tableau_calcul[[#This Row],[Date]])-1,2,29),IF(AND(DAY(A179)=28,MONTH(A179)=2,COUNTIF($A$2:A179,DATE(YEAR(A179)-1,2,28))+COUNTIF($A$2:A179,DATE(YEAR(A179),2,28))&lt;2),DATE(YEAR(Tableau_calcul[[#This Row],[Date]])-1,2,28),DATE(YEAR(Tableau_calcul[[#This Row],[Date]])-1,MONTH(Tableau_calcul[[#This Row],[Date]]),DAY(Tableau_calcul[[#This Row],[Date]]))))</f>
        <v>693773</v>
      </c>
      <c r="B180" s="1" t="str">
        <f>IF(Tableau_absentéisme_décomposé[[#This Row],[Date]]=A179,"",IFERROR(INDEX(Tableau_absentéisme[],IF(AND(Tableau_absentéisme_décomposé[[#This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0" s="1" t="e">
        <f ca="1">IF(Tableau_calcul[[#This Row],[Traitement]]="","",IF(Tableau_calcul[[#This Row],[Traitement]]&lt;&gt;IF(K178=K179,OFFSET(Tableau_calcul[[#This Row],[Traitement]],2,0),OFFSET(Tableau_calcul[[#This Row],[Traitement]],-1,0)),"début","continue"))</f>
        <v>#NUM!</v>
      </c>
      <c r="E180" s="1" t="e">
        <f ca="1">IF(Tableau_calcul[[#This Row],[Traitement]]="","",IF(Tableau_calcul[[#This Row],[Traitement]]&lt;&gt;IF(Tableau_calcul[[#This Row],[Date]]=K181,OFFSET(Tableau_calcul[[#This Row],[Traitement]],2,0),OFFSET(Tableau_calcul[[#This Row],[Traitement]],1,0)),"fin","continue"))</f>
        <v>#NUM!</v>
      </c>
      <c r="F180" s="1">
        <f ca="1">COUNTIF($D$2:D180,"début")</f>
        <v>0</v>
      </c>
      <c r="G180" s="1" t="e">
        <f>IF(Tableau_calcul[[#This Row],[Traitement]]="","",CONCATENATE(Tableau_calcul[[#This Row],[agrégat.période.début]],Tableau_calcul[[#This Row],[agrégat.num]]))</f>
        <v>#NUM!</v>
      </c>
      <c r="H180" s="1" t="e">
        <f>IF(Tableau_calcul[[#This Row],[Traitement]]="","",CONCATENATE(IF(Tableau_calcul[[#This Row],[agrégat.période.fin]]="fin","fin","continue"),Tableau_calcul[[#This Row],[agrégat.num]]))</f>
        <v>#NUM!</v>
      </c>
      <c r="I180" s="5" t="e">
        <f ca="1">IF(Tableau_calcul[[#This Row],[agrégat.période.début]]="début",Tableau_calcul[[#This Row],[Date]],"")</f>
        <v>#NUM!</v>
      </c>
      <c r="J180" s="5" t="e">
        <f>IF(Tableau_calcul[[#This Row],[Traitement]]="","",IF(Tableau_calcul[[#This Row],[agrégat.num.période.fin]]=H179,"",VLOOKUP(CONCATENATE("fin",Tableau_calcul[[#This Row],[agrégat.num]]),Tableau_calcul[[agrégat.num.période.fin]:[Date]],4,FALSE)))</f>
        <v>#NUM!</v>
      </c>
      <c r="K180" s="5">
        <f>IF(AND(OR(MOD(YEAR(K179),400)=0,AND(MOD(YEAR(K179),4)=0,MOD(YEAR(K179),100)&lt;&gt;0)),MONTH(K179)=2,DAY(K179)=28),K179+1,
IF(AND(MONTH(K179)=2,DAY(K179)=28,COUNTIF($K$2:K179,DATE(YEAR(K179)-1,2,28))+COUNTIF($K$2:K179,DATE(YEAR(K179),2,28))&lt;2),DATE(YEAR(K179),2,28),IF(ROW()=2,Date_survenance,K179+1)))</f>
        <v>177</v>
      </c>
      <c r="L18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0" s="24" t="e">
        <f>IF(Tableau_calcul[[#This Row],[Date]]=K179,"",IF(AND(K180=DATE(YEAR(A180)+1,MONTH(A180),DAY(A180)),Tableau_absentéisme_décomposé[[#This Row],[Traitement]]="Plein traitement"),"anniv PT",IF(COUNTIF($P$2:P179,"Plein traitement")+COUNTIF(B180:$B$367,"Plein traitement")&lt;droits_PT,droits_PT-COUNTIF($P$2:P179,"Plein traitement")-COUNTIF(B180:$B$367,"Plein traitement"),0)))</f>
        <v>#NUM!</v>
      </c>
      <c r="N180" s="1" t="e">
        <f>droits_DT</f>
        <v>#NUM!</v>
      </c>
      <c r="O180" s="1" t="e">
        <f>IF(Tableau_calcul[[#This Row],[Date]]=K179,"",IF(AND(K180=DATE(YEAR(A180)+1,MONTH(A180),DAY(A180)),Tableau_absentéisme_décomposé[[#This Row],[Traitement]]="Demi traitement"),"anniv DT",IF(COUNTIF($P$2:P179,"Demi traitement")+IF(AND($A$60=$A$61,$B$60=$B$61,$B$60="Demi traitement"),COUNTIF(B180:$B$367,"Demi traitement")-1,COUNTIF(B180:$B$367,"Demi traitement"))&lt;droits_DT,droits_DT-COUNTIF($P$2:P179,"Demi traitement")-IF(AND($A$60=$A$61,$B$60=$B$61,$B$60="Demi traitement"),COUNTIF(B180:$B$367,"Demi traitement")-1,COUNTIF(B180:$B$367,"Demi traitement")),0)))</f>
        <v>#NUM!</v>
      </c>
      <c r="P180" s="1" t="e">
        <f>IF(M180="","",IF(OR(M180="anniv PT",M180&gt;0),"Plein traitement",IF(OR(LEFT(Statut_agent,1)="A",LEFT(Statut_agent,1)="B",LEFT(Statut_agent,1)="C"),"Demi Traitement",IF(OR(O180="anniv DT",O180&gt;0),"Demi traitement","Sans traitement"))))</f>
        <v>#NUM!</v>
      </c>
    </row>
    <row r="181" spans="1:16" x14ac:dyDescent="0.25">
      <c r="A181" s="28">
        <f>IF(AND(OR(MOD(YEAR(Tableau_calcul[[#This Row],[Date]])-1,400)=0,AND(MOD(YEAR(Tableau_calcul[[#This Row],[Date]])-1,4)=0,MOD(YEAR(Tableau_calcul[[#This Row],[Date]])-1,100)&lt;&gt;0)),MONTH(A180)=2,DAY(A180)=28,COUNTIF($A$2:A180,DATE(YEAR(A180),2,28))&lt;2),DATE(YEAR(Tableau_calcul[[#This Row],[Date]])-1,2,29),IF(AND(DAY(A180)=28,MONTH(A180)=2,COUNTIF($A$2:A180,DATE(YEAR(A180)-1,2,28))+COUNTIF($A$2:A180,DATE(YEAR(A180),2,28))&lt;2),DATE(YEAR(Tableau_calcul[[#This Row],[Date]])-1,2,28),DATE(YEAR(Tableau_calcul[[#This Row],[Date]])-1,MONTH(Tableau_calcul[[#This Row],[Date]]),DAY(Tableau_calcul[[#This Row],[Date]]))))</f>
        <v>693774</v>
      </c>
      <c r="B181" s="1" t="str">
        <f>IF(Tableau_absentéisme_décomposé[[#This Row],[Date]]=A180,"",IFERROR(INDEX(Tableau_absentéisme[],IF(AND(Tableau_absentéisme_décomposé[[#This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1" s="1" t="e">
        <f ca="1">IF(Tableau_calcul[[#This Row],[Traitement]]="","",IF(Tableau_calcul[[#This Row],[Traitement]]&lt;&gt;IF(K179=K180,OFFSET(Tableau_calcul[[#This Row],[Traitement]],2,0),OFFSET(Tableau_calcul[[#This Row],[Traitement]],-1,0)),"début","continue"))</f>
        <v>#NUM!</v>
      </c>
      <c r="E181" s="1" t="e">
        <f ca="1">IF(Tableau_calcul[[#This Row],[Traitement]]="","",IF(Tableau_calcul[[#This Row],[Traitement]]&lt;&gt;IF(Tableau_calcul[[#This Row],[Date]]=K182,OFFSET(Tableau_calcul[[#This Row],[Traitement]],2,0),OFFSET(Tableau_calcul[[#This Row],[Traitement]],1,0)),"fin","continue"))</f>
        <v>#NUM!</v>
      </c>
      <c r="F181" s="1">
        <f ca="1">COUNTIF($D$2:D181,"début")</f>
        <v>0</v>
      </c>
      <c r="G181" s="1" t="e">
        <f>IF(Tableau_calcul[[#This Row],[Traitement]]="","",CONCATENATE(Tableau_calcul[[#This Row],[agrégat.période.début]],Tableau_calcul[[#This Row],[agrégat.num]]))</f>
        <v>#NUM!</v>
      </c>
      <c r="H181" s="1" t="e">
        <f>IF(Tableau_calcul[[#This Row],[Traitement]]="","",CONCATENATE(IF(Tableau_calcul[[#This Row],[agrégat.période.fin]]="fin","fin","continue"),Tableau_calcul[[#This Row],[agrégat.num]]))</f>
        <v>#NUM!</v>
      </c>
      <c r="I181" s="5" t="e">
        <f ca="1">IF(Tableau_calcul[[#This Row],[agrégat.période.début]]="début",Tableau_calcul[[#This Row],[Date]],"")</f>
        <v>#NUM!</v>
      </c>
      <c r="J181" s="5" t="e">
        <f>IF(Tableau_calcul[[#This Row],[Traitement]]="","",IF(Tableau_calcul[[#This Row],[agrégat.num.période.fin]]=H180,"",VLOOKUP(CONCATENATE("fin",Tableau_calcul[[#This Row],[agrégat.num]]),Tableau_calcul[[agrégat.num.période.fin]:[Date]],4,FALSE)))</f>
        <v>#NUM!</v>
      </c>
      <c r="K181" s="5">
        <f>IF(AND(OR(MOD(YEAR(K180),400)=0,AND(MOD(YEAR(K180),4)=0,MOD(YEAR(K180),100)&lt;&gt;0)),MONTH(K180)=2,DAY(K180)=28),K180+1,
IF(AND(MONTH(K180)=2,DAY(K180)=28,COUNTIF($K$2:K180,DATE(YEAR(K180)-1,2,28))+COUNTIF($K$2:K180,DATE(YEAR(K180),2,28))&lt;2),DATE(YEAR(K180),2,28),IF(ROW()=2,Date_survenance,K180+1)))</f>
        <v>178</v>
      </c>
      <c r="L18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1" s="24" t="e">
        <f>IF(Tableau_calcul[[#This Row],[Date]]=K180,"",IF(AND(K181=DATE(YEAR(A181)+1,MONTH(A181),DAY(A181)),Tableau_absentéisme_décomposé[[#This Row],[Traitement]]="Plein traitement"),"anniv PT",IF(COUNTIF($P$2:P180,"Plein traitement")+COUNTIF(B181:$B$367,"Plein traitement")&lt;droits_PT,droits_PT-COUNTIF($P$2:P180,"Plein traitement")-COUNTIF(B181:$B$367,"Plein traitement"),0)))</f>
        <v>#NUM!</v>
      </c>
      <c r="N181" s="1" t="e">
        <f>droits_DT</f>
        <v>#NUM!</v>
      </c>
      <c r="O181" s="1" t="e">
        <f>IF(Tableau_calcul[[#This Row],[Date]]=K180,"",IF(AND(K181=DATE(YEAR(A181)+1,MONTH(A181),DAY(A181)),Tableau_absentéisme_décomposé[[#This Row],[Traitement]]="Demi traitement"),"anniv DT",IF(COUNTIF($P$2:P180,"Demi traitement")+IF(AND($A$60=$A$61,$B$60=$B$61,$B$60="Demi traitement"),COUNTIF(B181:$B$367,"Demi traitement")-1,COUNTIF(B181:$B$367,"Demi traitement"))&lt;droits_DT,droits_DT-COUNTIF($P$2:P180,"Demi traitement")-IF(AND($A$60=$A$61,$B$60=$B$61,$B$60="Demi traitement"),COUNTIF(B181:$B$367,"Demi traitement")-1,COUNTIF(B181:$B$367,"Demi traitement")),0)))</f>
        <v>#NUM!</v>
      </c>
      <c r="P181" s="1" t="e">
        <f>IF(M181="","",IF(OR(M181="anniv PT",M181&gt;0),"Plein traitement",IF(OR(LEFT(Statut_agent,1)="A",LEFT(Statut_agent,1)="B",LEFT(Statut_agent,1)="C"),"Demi Traitement",IF(OR(O181="anniv DT",O181&gt;0),"Demi traitement","Sans traitement"))))</f>
        <v>#NUM!</v>
      </c>
    </row>
    <row r="182" spans="1:16" x14ac:dyDescent="0.25">
      <c r="A182" s="28">
        <f>IF(AND(OR(MOD(YEAR(Tableau_calcul[[#This Row],[Date]])-1,400)=0,AND(MOD(YEAR(Tableau_calcul[[#This Row],[Date]])-1,4)=0,MOD(YEAR(Tableau_calcul[[#This Row],[Date]])-1,100)&lt;&gt;0)),MONTH(A181)=2,DAY(A181)=28,COUNTIF($A$2:A181,DATE(YEAR(A181),2,28))&lt;2),DATE(YEAR(Tableau_calcul[[#This Row],[Date]])-1,2,29),IF(AND(DAY(A181)=28,MONTH(A181)=2,COUNTIF($A$2:A181,DATE(YEAR(A181)-1,2,28))+COUNTIF($A$2:A181,DATE(YEAR(A181),2,28))&lt;2),DATE(YEAR(Tableau_calcul[[#This Row],[Date]])-1,2,28),DATE(YEAR(Tableau_calcul[[#This Row],[Date]])-1,MONTH(Tableau_calcul[[#This Row],[Date]]),DAY(Tableau_calcul[[#This Row],[Date]]))))</f>
        <v>693775</v>
      </c>
      <c r="B182" s="1" t="str">
        <f>IF(Tableau_absentéisme_décomposé[[#This Row],[Date]]=A181,"",IFERROR(INDEX(Tableau_absentéisme[],IF(AND(Tableau_absentéisme_décomposé[[#This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2" s="1" t="e">
        <f ca="1">IF(Tableau_calcul[[#This Row],[Traitement]]="","",IF(Tableau_calcul[[#This Row],[Traitement]]&lt;&gt;IF(K180=K181,OFFSET(Tableau_calcul[[#This Row],[Traitement]],2,0),OFFSET(Tableau_calcul[[#This Row],[Traitement]],-1,0)),"début","continue"))</f>
        <v>#NUM!</v>
      </c>
      <c r="E182" s="1" t="e">
        <f ca="1">IF(Tableau_calcul[[#This Row],[Traitement]]="","",IF(Tableau_calcul[[#This Row],[Traitement]]&lt;&gt;IF(Tableau_calcul[[#This Row],[Date]]=K183,OFFSET(Tableau_calcul[[#This Row],[Traitement]],2,0),OFFSET(Tableau_calcul[[#This Row],[Traitement]],1,0)),"fin","continue"))</f>
        <v>#NUM!</v>
      </c>
      <c r="F182" s="1">
        <f ca="1">COUNTIF($D$2:D182,"début")</f>
        <v>0</v>
      </c>
      <c r="G182" s="1" t="e">
        <f>IF(Tableau_calcul[[#This Row],[Traitement]]="","",CONCATENATE(Tableau_calcul[[#This Row],[agrégat.période.début]],Tableau_calcul[[#This Row],[agrégat.num]]))</f>
        <v>#NUM!</v>
      </c>
      <c r="H182" s="1" t="e">
        <f>IF(Tableau_calcul[[#This Row],[Traitement]]="","",CONCATENATE(IF(Tableau_calcul[[#This Row],[agrégat.période.fin]]="fin","fin","continue"),Tableau_calcul[[#This Row],[agrégat.num]]))</f>
        <v>#NUM!</v>
      </c>
      <c r="I182" s="5" t="e">
        <f ca="1">IF(Tableau_calcul[[#This Row],[agrégat.période.début]]="début",Tableau_calcul[[#This Row],[Date]],"")</f>
        <v>#NUM!</v>
      </c>
      <c r="J182" s="5" t="e">
        <f>IF(Tableau_calcul[[#This Row],[Traitement]]="","",IF(Tableau_calcul[[#This Row],[agrégat.num.période.fin]]=H181,"",VLOOKUP(CONCATENATE("fin",Tableau_calcul[[#This Row],[agrégat.num]]),Tableau_calcul[[agrégat.num.période.fin]:[Date]],4,FALSE)))</f>
        <v>#NUM!</v>
      </c>
      <c r="K182" s="5">
        <f>IF(AND(OR(MOD(YEAR(K181),400)=0,AND(MOD(YEAR(K181),4)=0,MOD(YEAR(K181),100)&lt;&gt;0)),MONTH(K181)=2,DAY(K181)=28),K181+1,
IF(AND(MONTH(K181)=2,DAY(K181)=28,COUNTIF($K$2:K181,DATE(YEAR(K181)-1,2,28))+COUNTIF($K$2:K181,DATE(YEAR(K181),2,28))&lt;2),DATE(YEAR(K181),2,28),IF(ROW()=2,Date_survenance,K181+1)))</f>
        <v>179</v>
      </c>
      <c r="L18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2" s="24" t="e">
        <f>IF(Tableau_calcul[[#This Row],[Date]]=K181,"",IF(AND(K182=DATE(YEAR(A182)+1,MONTH(A182),DAY(A182)),Tableau_absentéisme_décomposé[[#This Row],[Traitement]]="Plein traitement"),"anniv PT",IF(COUNTIF($P$2:P181,"Plein traitement")+COUNTIF(B182:$B$367,"Plein traitement")&lt;droits_PT,droits_PT-COUNTIF($P$2:P181,"Plein traitement")-COUNTIF(B182:$B$367,"Plein traitement"),0)))</f>
        <v>#NUM!</v>
      </c>
      <c r="N182" s="1" t="e">
        <f>droits_DT</f>
        <v>#NUM!</v>
      </c>
      <c r="O182" s="1" t="e">
        <f>IF(Tableau_calcul[[#This Row],[Date]]=K181,"",IF(AND(K182=DATE(YEAR(A182)+1,MONTH(A182),DAY(A182)),Tableau_absentéisme_décomposé[[#This Row],[Traitement]]="Demi traitement"),"anniv DT",IF(COUNTIF($P$2:P181,"Demi traitement")+IF(AND($A$60=$A$61,$B$60=$B$61,$B$60="Demi traitement"),COUNTIF(B182:$B$367,"Demi traitement")-1,COUNTIF(B182:$B$367,"Demi traitement"))&lt;droits_DT,droits_DT-COUNTIF($P$2:P181,"Demi traitement")-IF(AND($A$60=$A$61,$B$60=$B$61,$B$60="Demi traitement"),COUNTIF(B182:$B$367,"Demi traitement")-1,COUNTIF(B182:$B$367,"Demi traitement")),0)))</f>
        <v>#NUM!</v>
      </c>
      <c r="P182" s="1" t="e">
        <f>IF(M182="","",IF(OR(M182="anniv PT",M182&gt;0),"Plein traitement",IF(OR(LEFT(Statut_agent,1)="A",LEFT(Statut_agent,1)="B",LEFT(Statut_agent,1)="C"),"Demi Traitement",IF(OR(O182="anniv DT",O182&gt;0),"Demi traitement","Sans traitement"))))</f>
        <v>#NUM!</v>
      </c>
    </row>
    <row r="183" spans="1:16" x14ac:dyDescent="0.25">
      <c r="A183" s="28">
        <f>IF(AND(OR(MOD(YEAR(Tableau_calcul[[#This Row],[Date]])-1,400)=0,AND(MOD(YEAR(Tableau_calcul[[#This Row],[Date]])-1,4)=0,MOD(YEAR(Tableau_calcul[[#This Row],[Date]])-1,100)&lt;&gt;0)),MONTH(A182)=2,DAY(A182)=28,COUNTIF($A$2:A182,DATE(YEAR(A182),2,28))&lt;2),DATE(YEAR(Tableau_calcul[[#This Row],[Date]])-1,2,29),IF(AND(DAY(A182)=28,MONTH(A182)=2,COUNTIF($A$2:A182,DATE(YEAR(A182)-1,2,28))+COUNTIF($A$2:A182,DATE(YEAR(A182),2,28))&lt;2),DATE(YEAR(Tableau_calcul[[#This Row],[Date]])-1,2,28),DATE(YEAR(Tableau_calcul[[#This Row],[Date]])-1,MONTH(Tableau_calcul[[#This Row],[Date]]),DAY(Tableau_calcul[[#This Row],[Date]]))))</f>
        <v>693776</v>
      </c>
      <c r="B183" s="1" t="str">
        <f>IF(Tableau_absentéisme_décomposé[[#This Row],[Date]]=A182,"",IFERROR(INDEX(Tableau_absentéisme[],IF(AND(Tableau_absentéisme_décomposé[[#This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3" s="1" t="e">
        <f ca="1">IF(Tableau_calcul[[#This Row],[Traitement]]="","",IF(Tableau_calcul[[#This Row],[Traitement]]&lt;&gt;IF(K181=K182,OFFSET(Tableau_calcul[[#This Row],[Traitement]],2,0),OFFSET(Tableau_calcul[[#This Row],[Traitement]],-1,0)),"début","continue"))</f>
        <v>#NUM!</v>
      </c>
      <c r="E183" s="1" t="e">
        <f ca="1">IF(Tableau_calcul[[#This Row],[Traitement]]="","",IF(Tableau_calcul[[#This Row],[Traitement]]&lt;&gt;IF(Tableau_calcul[[#This Row],[Date]]=K184,OFFSET(Tableau_calcul[[#This Row],[Traitement]],2,0),OFFSET(Tableau_calcul[[#This Row],[Traitement]],1,0)),"fin","continue"))</f>
        <v>#NUM!</v>
      </c>
      <c r="F183" s="1">
        <f ca="1">COUNTIF($D$2:D183,"début")</f>
        <v>0</v>
      </c>
      <c r="G183" s="1" t="e">
        <f>IF(Tableau_calcul[[#This Row],[Traitement]]="","",CONCATENATE(Tableau_calcul[[#This Row],[agrégat.période.début]],Tableau_calcul[[#This Row],[agrégat.num]]))</f>
        <v>#NUM!</v>
      </c>
      <c r="H183" s="1" t="e">
        <f>IF(Tableau_calcul[[#This Row],[Traitement]]="","",CONCATENATE(IF(Tableau_calcul[[#This Row],[agrégat.période.fin]]="fin","fin","continue"),Tableau_calcul[[#This Row],[agrégat.num]]))</f>
        <v>#NUM!</v>
      </c>
      <c r="I183" s="5" t="e">
        <f ca="1">IF(Tableau_calcul[[#This Row],[agrégat.période.début]]="début",Tableau_calcul[[#This Row],[Date]],"")</f>
        <v>#NUM!</v>
      </c>
      <c r="J183" s="5" t="e">
        <f>IF(Tableau_calcul[[#This Row],[Traitement]]="","",IF(Tableau_calcul[[#This Row],[agrégat.num.période.fin]]=H182,"",VLOOKUP(CONCATENATE("fin",Tableau_calcul[[#This Row],[agrégat.num]]),Tableau_calcul[[agrégat.num.période.fin]:[Date]],4,FALSE)))</f>
        <v>#NUM!</v>
      </c>
      <c r="K183" s="5">
        <f>IF(AND(OR(MOD(YEAR(K182),400)=0,AND(MOD(YEAR(K182),4)=0,MOD(YEAR(K182),100)&lt;&gt;0)),MONTH(K182)=2,DAY(K182)=28),K182+1,
IF(AND(MONTH(K182)=2,DAY(K182)=28,COUNTIF($K$2:K182,DATE(YEAR(K182)-1,2,28))+COUNTIF($K$2:K182,DATE(YEAR(K182),2,28))&lt;2),DATE(YEAR(K182),2,28),IF(ROW()=2,Date_survenance,K182+1)))</f>
        <v>180</v>
      </c>
      <c r="L18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3" s="24" t="e">
        <f>IF(Tableau_calcul[[#This Row],[Date]]=K182,"",IF(AND(K183=DATE(YEAR(A183)+1,MONTH(A183),DAY(A183)),Tableau_absentéisme_décomposé[[#This Row],[Traitement]]="Plein traitement"),"anniv PT",IF(COUNTIF($P$2:P182,"Plein traitement")+COUNTIF(B183:$B$367,"Plein traitement")&lt;droits_PT,droits_PT-COUNTIF($P$2:P182,"Plein traitement")-COUNTIF(B183:$B$367,"Plein traitement"),0)))</f>
        <v>#NUM!</v>
      </c>
      <c r="N183" s="1" t="e">
        <f>droits_DT</f>
        <v>#NUM!</v>
      </c>
      <c r="O183" s="1" t="e">
        <f>IF(Tableau_calcul[[#This Row],[Date]]=K182,"",IF(AND(K183=DATE(YEAR(A183)+1,MONTH(A183),DAY(A183)),Tableau_absentéisme_décomposé[[#This Row],[Traitement]]="Demi traitement"),"anniv DT",IF(COUNTIF($P$2:P182,"Demi traitement")+IF(AND($A$60=$A$61,$B$60=$B$61,$B$60="Demi traitement"),COUNTIF(B183:$B$367,"Demi traitement")-1,COUNTIF(B183:$B$367,"Demi traitement"))&lt;droits_DT,droits_DT-COUNTIF($P$2:P182,"Demi traitement")-IF(AND($A$60=$A$61,$B$60=$B$61,$B$60="Demi traitement"),COUNTIF(B183:$B$367,"Demi traitement")-1,COUNTIF(B183:$B$367,"Demi traitement")),0)))</f>
        <v>#NUM!</v>
      </c>
      <c r="P183" s="1" t="e">
        <f>IF(M183="","",IF(OR(M183="anniv PT",M183&gt;0),"Plein traitement",IF(OR(LEFT(Statut_agent,1)="A",LEFT(Statut_agent,1)="B",LEFT(Statut_agent,1)="C"),"Demi Traitement",IF(OR(O183="anniv DT",O183&gt;0),"Demi traitement","Sans traitement"))))</f>
        <v>#NUM!</v>
      </c>
    </row>
    <row r="184" spans="1:16" x14ac:dyDescent="0.25">
      <c r="A184" s="28">
        <f>IF(AND(OR(MOD(YEAR(Tableau_calcul[[#This Row],[Date]])-1,400)=0,AND(MOD(YEAR(Tableau_calcul[[#This Row],[Date]])-1,4)=0,MOD(YEAR(Tableau_calcul[[#This Row],[Date]])-1,100)&lt;&gt;0)),MONTH(A183)=2,DAY(A183)=28,COUNTIF($A$2:A183,DATE(YEAR(A183),2,28))&lt;2),DATE(YEAR(Tableau_calcul[[#This Row],[Date]])-1,2,29),IF(AND(DAY(A183)=28,MONTH(A183)=2,COUNTIF($A$2:A183,DATE(YEAR(A183)-1,2,28))+COUNTIF($A$2:A183,DATE(YEAR(A183),2,28))&lt;2),DATE(YEAR(Tableau_calcul[[#This Row],[Date]])-1,2,28),DATE(YEAR(Tableau_calcul[[#This Row],[Date]])-1,MONTH(Tableau_calcul[[#This Row],[Date]]),DAY(Tableau_calcul[[#This Row],[Date]]))))</f>
        <v>693777</v>
      </c>
      <c r="B184" s="1" t="str">
        <f>IF(Tableau_absentéisme_décomposé[[#This Row],[Date]]=A183,"",IFERROR(INDEX(Tableau_absentéisme[],IF(AND(Tableau_absentéisme_décomposé[[#This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4" s="1" t="e">
        <f ca="1">IF(Tableau_calcul[[#This Row],[Traitement]]="","",IF(Tableau_calcul[[#This Row],[Traitement]]&lt;&gt;IF(K182=K183,OFFSET(Tableau_calcul[[#This Row],[Traitement]],2,0),OFFSET(Tableau_calcul[[#This Row],[Traitement]],-1,0)),"début","continue"))</f>
        <v>#NUM!</v>
      </c>
      <c r="E184" s="1" t="e">
        <f ca="1">IF(Tableau_calcul[[#This Row],[Traitement]]="","",IF(Tableau_calcul[[#This Row],[Traitement]]&lt;&gt;IF(Tableau_calcul[[#This Row],[Date]]=K185,OFFSET(Tableau_calcul[[#This Row],[Traitement]],2,0),OFFSET(Tableau_calcul[[#This Row],[Traitement]],1,0)),"fin","continue"))</f>
        <v>#NUM!</v>
      </c>
      <c r="F184" s="1">
        <f ca="1">COUNTIF($D$2:D184,"début")</f>
        <v>0</v>
      </c>
      <c r="G184" s="1" t="e">
        <f>IF(Tableau_calcul[[#This Row],[Traitement]]="","",CONCATENATE(Tableau_calcul[[#This Row],[agrégat.période.début]],Tableau_calcul[[#This Row],[agrégat.num]]))</f>
        <v>#NUM!</v>
      </c>
      <c r="H184" s="1" t="e">
        <f>IF(Tableau_calcul[[#This Row],[Traitement]]="","",CONCATENATE(IF(Tableau_calcul[[#This Row],[agrégat.période.fin]]="fin","fin","continue"),Tableau_calcul[[#This Row],[agrégat.num]]))</f>
        <v>#NUM!</v>
      </c>
      <c r="I184" s="5" t="e">
        <f ca="1">IF(Tableau_calcul[[#This Row],[agrégat.période.début]]="début",Tableau_calcul[[#This Row],[Date]],"")</f>
        <v>#NUM!</v>
      </c>
      <c r="J184" s="5" t="e">
        <f>IF(Tableau_calcul[[#This Row],[Traitement]]="","",IF(Tableau_calcul[[#This Row],[agrégat.num.période.fin]]=H183,"",VLOOKUP(CONCATENATE("fin",Tableau_calcul[[#This Row],[agrégat.num]]),Tableau_calcul[[agrégat.num.période.fin]:[Date]],4,FALSE)))</f>
        <v>#NUM!</v>
      </c>
      <c r="K184" s="5">
        <f>IF(AND(OR(MOD(YEAR(K183),400)=0,AND(MOD(YEAR(K183),4)=0,MOD(YEAR(K183),100)&lt;&gt;0)),MONTH(K183)=2,DAY(K183)=28),K183+1,
IF(AND(MONTH(K183)=2,DAY(K183)=28,COUNTIF($K$2:K183,DATE(YEAR(K183)-1,2,28))+COUNTIF($K$2:K183,DATE(YEAR(K183),2,28))&lt;2),DATE(YEAR(K183),2,28),IF(ROW()=2,Date_survenance,K183+1)))</f>
        <v>181</v>
      </c>
      <c r="L18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4" s="24" t="e">
        <f>IF(Tableau_calcul[[#This Row],[Date]]=K183,"",IF(AND(K184=DATE(YEAR(A184)+1,MONTH(A184),DAY(A184)),Tableau_absentéisme_décomposé[[#This Row],[Traitement]]="Plein traitement"),"anniv PT",IF(COUNTIF($P$2:P183,"Plein traitement")+COUNTIF(B184:$B$367,"Plein traitement")&lt;droits_PT,droits_PT-COUNTIF($P$2:P183,"Plein traitement")-COUNTIF(B184:$B$367,"Plein traitement"),0)))</f>
        <v>#NUM!</v>
      </c>
      <c r="N184" s="1" t="e">
        <f>droits_DT</f>
        <v>#NUM!</v>
      </c>
      <c r="O184" s="1" t="e">
        <f>IF(Tableau_calcul[[#This Row],[Date]]=K183,"",IF(AND(K184=DATE(YEAR(A184)+1,MONTH(A184),DAY(A184)),Tableau_absentéisme_décomposé[[#This Row],[Traitement]]="Demi traitement"),"anniv DT",IF(COUNTIF($P$2:P183,"Demi traitement")+IF(AND($A$60=$A$61,$B$60=$B$61,$B$60="Demi traitement"),COUNTIF(B184:$B$367,"Demi traitement")-1,COUNTIF(B184:$B$367,"Demi traitement"))&lt;droits_DT,droits_DT-COUNTIF($P$2:P183,"Demi traitement")-IF(AND($A$60=$A$61,$B$60=$B$61,$B$60="Demi traitement"),COUNTIF(B184:$B$367,"Demi traitement")-1,COUNTIF(B184:$B$367,"Demi traitement")),0)))</f>
        <v>#NUM!</v>
      </c>
      <c r="P184" s="1" t="e">
        <f>IF(M184="","",IF(OR(M184="anniv PT",M184&gt;0),"Plein traitement",IF(OR(LEFT(Statut_agent,1)="A",LEFT(Statut_agent,1)="B",LEFT(Statut_agent,1)="C"),"Demi Traitement",IF(OR(O184="anniv DT",O184&gt;0),"Demi traitement","Sans traitement"))))</f>
        <v>#NUM!</v>
      </c>
    </row>
    <row r="185" spans="1:16" x14ac:dyDescent="0.25">
      <c r="A185" s="28">
        <f>IF(AND(OR(MOD(YEAR(Tableau_calcul[[#This Row],[Date]])-1,400)=0,AND(MOD(YEAR(Tableau_calcul[[#This Row],[Date]])-1,4)=0,MOD(YEAR(Tableau_calcul[[#This Row],[Date]])-1,100)&lt;&gt;0)),MONTH(A184)=2,DAY(A184)=28,COUNTIF($A$2:A184,DATE(YEAR(A184),2,28))&lt;2),DATE(YEAR(Tableau_calcul[[#This Row],[Date]])-1,2,29),IF(AND(DAY(A184)=28,MONTH(A184)=2,COUNTIF($A$2:A184,DATE(YEAR(A184)-1,2,28))+COUNTIF($A$2:A184,DATE(YEAR(A184),2,28))&lt;2),DATE(YEAR(Tableau_calcul[[#This Row],[Date]])-1,2,28),DATE(YEAR(Tableau_calcul[[#This Row],[Date]])-1,MONTH(Tableau_calcul[[#This Row],[Date]]),DAY(Tableau_calcul[[#This Row],[Date]]))))</f>
        <v>693778</v>
      </c>
      <c r="B185" s="1" t="str">
        <f>IF(Tableau_absentéisme_décomposé[[#This Row],[Date]]=A184,"",IFERROR(INDEX(Tableau_absentéisme[],IF(AND(Tableau_absentéisme_décomposé[[#This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5" s="1" t="e">
        <f ca="1">IF(Tableau_calcul[[#This Row],[Traitement]]="","",IF(Tableau_calcul[[#This Row],[Traitement]]&lt;&gt;IF(K183=K184,OFFSET(Tableau_calcul[[#This Row],[Traitement]],2,0),OFFSET(Tableau_calcul[[#This Row],[Traitement]],-1,0)),"début","continue"))</f>
        <v>#NUM!</v>
      </c>
      <c r="E185" s="1" t="e">
        <f ca="1">IF(Tableau_calcul[[#This Row],[Traitement]]="","",IF(Tableau_calcul[[#This Row],[Traitement]]&lt;&gt;IF(Tableau_calcul[[#This Row],[Date]]=K186,OFFSET(Tableau_calcul[[#This Row],[Traitement]],2,0),OFFSET(Tableau_calcul[[#This Row],[Traitement]],1,0)),"fin","continue"))</f>
        <v>#NUM!</v>
      </c>
      <c r="F185" s="1">
        <f ca="1">COUNTIF($D$2:D185,"début")</f>
        <v>0</v>
      </c>
      <c r="G185" s="1" t="e">
        <f>IF(Tableau_calcul[[#This Row],[Traitement]]="","",CONCATENATE(Tableau_calcul[[#This Row],[agrégat.période.début]],Tableau_calcul[[#This Row],[agrégat.num]]))</f>
        <v>#NUM!</v>
      </c>
      <c r="H185" s="1" t="e">
        <f>IF(Tableau_calcul[[#This Row],[Traitement]]="","",CONCATENATE(IF(Tableau_calcul[[#This Row],[agrégat.période.fin]]="fin","fin","continue"),Tableau_calcul[[#This Row],[agrégat.num]]))</f>
        <v>#NUM!</v>
      </c>
      <c r="I185" s="5" t="e">
        <f ca="1">IF(Tableau_calcul[[#This Row],[agrégat.période.début]]="début",Tableau_calcul[[#This Row],[Date]],"")</f>
        <v>#NUM!</v>
      </c>
      <c r="J185" s="5" t="e">
        <f>IF(Tableau_calcul[[#This Row],[Traitement]]="","",IF(Tableau_calcul[[#This Row],[agrégat.num.période.fin]]=H184,"",VLOOKUP(CONCATENATE("fin",Tableau_calcul[[#This Row],[agrégat.num]]),Tableau_calcul[[agrégat.num.période.fin]:[Date]],4,FALSE)))</f>
        <v>#NUM!</v>
      </c>
      <c r="K185" s="5">
        <f>IF(AND(OR(MOD(YEAR(K184),400)=0,AND(MOD(YEAR(K184),4)=0,MOD(YEAR(K184),100)&lt;&gt;0)),MONTH(K184)=2,DAY(K184)=28),K184+1,
IF(AND(MONTH(K184)=2,DAY(K184)=28,COUNTIF($K$2:K184,DATE(YEAR(K184)-1,2,28))+COUNTIF($K$2:K184,DATE(YEAR(K184),2,28))&lt;2),DATE(YEAR(K184),2,28),IF(ROW()=2,Date_survenance,K184+1)))</f>
        <v>182</v>
      </c>
      <c r="L18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5" s="24" t="e">
        <f>IF(Tableau_calcul[[#This Row],[Date]]=K184,"",IF(AND(K185=DATE(YEAR(A185)+1,MONTH(A185),DAY(A185)),Tableau_absentéisme_décomposé[[#This Row],[Traitement]]="Plein traitement"),"anniv PT",IF(COUNTIF($P$2:P184,"Plein traitement")+COUNTIF(B185:$B$367,"Plein traitement")&lt;droits_PT,droits_PT-COUNTIF($P$2:P184,"Plein traitement")-COUNTIF(B185:$B$367,"Plein traitement"),0)))</f>
        <v>#NUM!</v>
      </c>
      <c r="N185" s="1" t="e">
        <f>droits_DT</f>
        <v>#NUM!</v>
      </c>
      <c r="O185" s="1" t="e">
        <f>IF(Tableau_calcul[[#This Row],[Date]]=K184,"",IF(AND(K185=DATE(YEAR(A185)+1,MONTH(A185),DAY(A185)),Tableau_absentéisme_décomposé[[#This Row],[Traitement]]="Demi traitement"),"anniv DT",IF(COUNTIF($P$2:P184,"Demi traitement")+IF(AND($A$60=$A$61,$B$60=$B$61,$B$60="Demi traitement"),COUNTIF(B185:$B$367,"Demi traitement")-1,COUNTIF(B185:$B$367,"Demi traitement"))&lt;droits_DT,droits_DT-COUNTIF($P$2:P184,"Demi traitement")-IF(AND($A$60=$A$61,$B$60=$B$61,$B$60="Demi traitement"),COUNTIF(B185:$B$367,"Demi traitement")-1,COUNTIF(B185:$B$367,"Demi traitement")),0)))</f>
        <v>#NUM!</v>
      </c>
      <c r="P185" s="1" t="e">
        <f>IF(M185="","",IF(OR(M185="anniv PT",M185&gt;0),"Plein traitement",IF(OR(LEFT(Statut_agent,1)="A",LEFT(Statut_agent,1)="B",LEFT(Statut_agent,1)="C"),"Demi Traitement",IF(OR(O185="anniv DT",O185&gt;0),"Demi traitement","Sans traitement"))))</f>
        <v>#NUM!</v>
      </c>
    </row>
    <row r="186" spans="1:16" x14ac:dyDescent="0.25">
      <c r="A186" s="28">
        <f>IF(AND(OR(MOD(YEAR(Tableau_calcul[[#This Row],[Date]])-1,400)=0,AND(MOD(YEAR(Tableau_calcul[[#This Row],[Date]])-1,4)=0,MOD(YEAR(Tableau_calcul[[#This Row],[Date]])-1,100)&lt;&gt;0)),MONTH(A185)=2,DAY(A185)=28,COUNTIF($A$2:A185,DATE(YEAR(A185),2,28))&lt;2),DATE(YEAR(Tableau_calcul[[#This Row],[Date]])-1,2,29),IF(AND(DAY(A185)=28,MONTH(A185)=2,COUNTIF($A$2:A185,DATE(YEAR(A185)-1,2,28))+COUNTIF($A$2:A185,DATE(YEAR(A185),2,28))&lt;2),DATE(YEAR(Tableau_calcul[[#This Row],[Date]])-1,2,28),DATE(YEAR(Tableau_calcul[[#This Row],[Date]])-1,MONTH(Tableau_calcul[[#This Row],[Date]]),DAY(Tableau_calcul[[#This Row],[Date]]))))</f>
        <v>693779</v>
      </c>
      <c r="B186" s="1" t="str">
        <f>IF(Tableau_absentéisme_décomposé[[#This Row],[Date]]=A185,"",IFERROR(INDEX(Tableau_absentéisme[],IF(AND(Tableau_absentéisme_décomposé[[#This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6" s="1" t="e">
        <f ca="1">IF(Tableau_calcul[[#This Row],[Traitement]]="","",IF(Tableau_calcul[[#This Row],[Traitement]]&lt;&gt;IF(K184=K185,OFFSET(Tableau_calcul[[#This Row],[Traitement]],2,0),OFFSET(Tableau_calcul[[#This Row],[Traitement]],-1,0)),"début","continue"))</f>
        <v>#NUM!</v>
      </c>
      <c r="E186" s="1" t="e">
        <f ca="1">IF(Tableau_calcul[[#This Row],[Traitement]]="","",IF(Tableau_calcul[[#This Row],[Traitement]]&lt;&gt;IF(Tableau_calcul[[#This Row],[Date]]=K187,OFFSET(Tableau_calcul[[#This Row],[Traitement]],2,0),OFFSET(Tableau_calcul[[#This Row],[Traitement]],1,0)),"fin","continue"))</f>
        <v>#NUM!</v>
      </c>
      <c r="F186" s="1">
        <f ca="1">COUNTIF($D$2:D186,"début")</f>
        <v>0</v>
      </c>
      <c r="G186" s="1" t="e">
        <f>IF(Tableau_calcul[[#This Row],[Traitement]]="","",CONCATENATE(Tableau_calcul[[#This Row],[agrégat.période.début]],Tableau_calcul[[#This Row],[agrégat.num]]))</f>
        <v>#NUM!</v>
      </c>
      <c r="H186" s="1" t="e">
        <f>IF(Tableau_calcul[[#This Row],[Traitement]]="","",CONCATENATE(IF(Tableau_calcul[[#This Row],[agrégat.période.fin]]="fin","fin","continue"),Tableau_calcul[[#This Row],[agrégat.num]]))</f>
        <v>#NUM!</v>
      </c>
      <c r="I186" s="5" t="e">
        <f ca="1">IF(Tableau_calcul[[#This Row],[agrégat.période.début]]="début",Tableau_calcul[[#This Row],[Date]],"")</f>
        <v>#NUM!</v>
      </c>
      <c r="J186" s="5" t="e">
        <f>IF(Tableau_calcul[[#This Row],[Traitement]]="","",IF(Tableau_calcul[[#This Row],[agrégat.num.période.fin]]=H185,"",VLOOKUP(CONCATENATE("fin",Tableau_calcul[[#This Row],[agrégat.num]]),Tableau_calcul[[agrégat.num.période.fin]:[Date]],4,FALSE)))</f>
        <v>#NUM!</v>
      </c>
      <c r="K186" s="5">
        <f>IF(AND(OR(MOD(YEAR(K185),400)=0,AND(MOD(YEAR(K185),4)=0,MOD(YEAR(K185),100)&lt;&gt;0)),MONTH(K185)=2,DAY(K185)=28),K185+1,
IF(AND(MONTH(K185)=2,DAY(K185)=28,COUNTIF($K$2:K185,DATE(YEAR(K185)-1,2,28))+COUNTIF($K$2:K185,DATE(YEAR(K185),2,28))&lt;2),DATE(YEAR(K185),2,28),IF(ROW()=2,Date_survenance,K185+1)))</f>
        <v>183</v>
      </c>
      <c r="L18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6" s="24" t="e">
        <f>IF(Tableau_calcul[[#This Row],[Date]]=K185,"",IF(AND(K186=DATE(YEAR(A186)+1,MONTH(A186),DAY(A186)),Tableau_absentéisme_décomposé[[#This Row],[Traitement]]="Plein traitement"),"anniv PT",IF(COUNTIF($P$2:P185,"Plein traitement")+COUNTIF(B186:$B$367,"Plein traitement")&lt;droits_PT,droits_PT-COUNTIF($P$2:P185,"Plein traitement")-COUNTIF(B186:$B$367,"Plein traitement"),0)))</f>
        <v>#NUM!</v>
      </c>
      <c r="N186" s="1" t="e">
        <f>droits_DT</f>
        <v>#NUM!</v>
      </c>
      <c r="O186" s="1" t="e">
        <f>IF(Tableau_calcul[[#This Row],[Date]]=K185,"",IF(AND(K186=DATE(YEAR(A186)+1,MONTH(A186),DAY(A186)),Tableau_absentéisme_décomposé[[#This Row],[Traitement]]="Demi traitement"),"anniv DT",IF(COUNTIF($P$2:P185,"Demi traitement")+IF(AND($A$60=$A$61,$B$60=$B$61,$B$60="Demi traitement"),COUNTIF(B186:$B$367,"Demi traitement")-1,COUNTIF(B186:$B$367,"Demi traitement"))&lt;droits_DT,droits_DT-COUNTIF($P$2:P185,"Demi traitement")-IF(AND($A$60=$A$61,$B$60=$B$61,$B$60="Demi traitement"),COUNTIF(B186:$B$367,"Demi traitement")-1,COUNTIF(B186:$B$367,"Demi traitement")),0)))</f>
        <v>#NUM!</v>
      </c>
      <c r="P186" s="1" t="e">
        <f>IF(M186="","",IF(OR(M186="anniv PT",M186&gt;0),"Plein traitement",IF(OR(LEFT(Statut_agent,1)="A",LEFT(Statut_agent,1)="B",LEFT(Statut_agent,1)="C"),"Demi Traitement",IF(OR(O186="anniv DT",O186&gt;0),"Demi traitement","Sans traitement"))))</f>
        <v>#NUM!</v>
      </c>
    </row>
    <row r="187" spans="1:16" x14ac:dyDescent="0.25">
      <c r="A187" s="28">
        <f>IF(AND(OR(MOD(YEAR(Tableau_calcul[[#This Row],[Date]])-1,400)=0,AND(MOD(YEAR(Tableau_calcul[[#This Row],[Date]])-1,4)=0,MOD(YEAR(Tableau_calcul[[#This Row],[Date]])-1,100)&lt;&gt;0)),MONTH(A186)=2,DAY(A186)=28,COUNTIF($A$2:A186,DATE(YEAR(A186),2,28))&lt;2),DATE(YEAR(Tableau_calcul[[#This Row],[Date]])-1,2,29),IF(AND(DAY(A186)=28,MONTH(A186)=2,COUNTIF($A$2:A186,DATE(YEAR(A186)-1,2,28))+COUNTIF($A$2:A186,DATE(YEAR(A186),2,28))&lt;2),DATE(YEAR(Tableau_calcul[[#This Row],[Date]])-1,2,28),DATE(YEAR(Tableau_calcul[[#This Row],[Date]])-1,MONTH(Tableau_calcul[[#This Row],[Date]]),DAY(Tableau_calcul[[#This Row],[Date]]))))</f>
        <v>693780</v>
      </c>
      <c r="B187" s="1" t="str">
        <f>IF(Tableau_absentéisme_décomposé[[#This Row],[Date]]=A186,"",IFERROR(INDEX(Tableau_absentéisme[],IF(AND(Tableau_absentéisme_décomposé[[#This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7" s="1" t="e">
        <f ca="1">IF(Tableau_calcul[[#This Row],[Traitement]]="","",IF(Tableau_calcul[[#This Row],[Traitement]]&lt;&gt;IF(K185=K186,OFFSET(Tableau_calcul[[#This Row],[Traitement]],2,0),OFFSET(Tableau_calcul[[#This Row],[Traitement]],-1,0)),"début","continue"))</f>
        <v>#NUM!</v>
      </c>
      <c r="E187" s="1" t="e">
        <f ca="1">IF(Tableau_calcul[[#This Row],[Traitement]]="","",IF(Tableau_calcul[[#This Row],[Traitement]]&lt;&gt;IF(Tableau_calcul[[#This Row],[Date]]=K188,OFFSET(Tableau_calcul[[#This Row],[Traitement]],2,0),OFFSET(Tableau_calcul[[#This Row],[Traitement]],1,0)),"fin","continue"))</f>
        <v>#NUM!</v>
      </c>
      <c r="F187" s="1">
        <f ca="1">COUNTIF($D$2:D187,"début")</f>
        <v>0</v>
      </c>
      <c r="G187" s="1" t="e">
        <f>IF(Tableau_calcul[[#This Row],[Traitement]]="","",CONCATENATE(Tableau_calcul[[#This Row],[agrégat.période.début]],Tableau_calcul[[#This Row],[agrégat.num]]))</f>
        <v>#NUM!</v>
      </c>
      <c r="H187" s="1" t="e">
        <f>IF(Tableau_calcul[[#This Row],[Traitement]]="","",CONCATENATE(IF(Tableau_calcul[[#This Row],[agrégat.période.fin]]="fin","fin","continue"),Tableau_calcul[[#This Row],[agrégat.num]]))</f>
        <v>#NUM!</v>
      </c>
      <c r="I187" s="5" t="e">
        <f ca="1">IF(Tableau_calcul[[#This Row],[agrégat.période.début]]="début",Tableau_calcul[[#This Row],[Date]],"")</f>
        <v>#NUM!</v>
      </c>
      <c r="J187" s="5" t="e">
        <f>IF(Tableau_calcul[[#This Row],[Traitement]]="","",IF(Tableau_calcul[[#This Row],[agrégat.num.période.fin]]=H186,"",VLOOKUP(CONCATENATE("fin",Tableau_calcul[[#This Row],[agrégat.num]]),Tableau_calcul[[agrégat.num.période.fin]:[Date]],4,FALSE)))</f>
        <v>#NUM!</v>
      </c>
      <c r="K187" s="5">
        <f>IF(AND(OR(MOD(YEAR(K186),400)=0,AND(MOD(YEAR(K186),4)=0,MOD(YEAR(K186),100)&lt;&gt;0)),MONTH(K186)=2,DAY(K186)=28),K186+1,
IF(AND(MONTH(K186)=2,DAY(K186)=28,COUNTIF($K$2:K186,DATE(YEAR(K186)-1,2,28))+COUNTIF($K$2:K186,DATE(YEAR(K186),2,28))&lt;2),DATE(YEAR(K186),2,28),IF(ROW()=2,Date_survenance,K186+1)))</f>
        <v>184</v>
      </c>
      <c r="L18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7" s="24" t="e">
        <f>IF(Tableau_calcul[[#This Row],[Date]]=K186,"",IF(AND(K187=DATE(YEAR(A187)+1,MONTH(A187),DAY(A187)),Tableau_absentéisme_décomposé[[#This Row],[Traitement]]="Plein traitement"),"anniv PT",IF(COUNTIF($P$2:P186,"Plein traitement")+COUNTIF(B187:$B$367,"Plein traitement")&lt;droits_PT,droits_PT-COUNTIF($P$2:P186,"Plein traitement")-COUNTIF(B187:$B$367,"Plein traitement"),0)))</f>
        <v>#NUM!</v>
      </c>
      <c r="N187" s="1" t="e">
        <f>droits_DT</f>
        <v>#NUM!</v>
      </c>
      <c r="O187" s="1" t="e">
        <f>IF(Tableau_calcul[[#This Row],[Date]]=K186,"",IF(AND(K187=DATE(YEAR(A187)+1,MONTH(A187),DAY(A187)),Tableau_absentéisme_décomposé[[#This Row],[Traitement]]="Demi traitement"),"anniv DT",IF(COUNTIF($P$2:P186,"Demi traitement")+IF(AND($A$60=$A$61,$B$60=$B$61,$B$60="Demi traitement"),COUNTIF(B187:$B$367,"Demi traitement")-1,COUNTIF(B187:$B$367,"Demi traitement"))&lt;droits_DT,droits_DT-COUNTIF($P$2:P186,"Demi traitement")-IF(AND($A$60=$A$61,$B$60=$B$61,$B$60="Demi traitement"),COUNTIF(B187:$B$367,"Demi traitement")-1,COUNTIF(B187:$B$367,"Demi traitement")),0)))</f>
        <v>#NUM!</v>
      </c>
      <c r="P187" s="1" t="e">
        <f>IF(M187="","",IF(OR(M187="anniv PT",M187&gt;0),"Plein traitement",IF(OR(LEFT(Statut_agent,1)="A",LEFT(Statut_agent,1)="B",LEFT(Statut_agent,1)="C"),"Demi Traitement",IF(OR(O187="anniv DT",O187&gt;0),"Demi traitement","Sans traitement"))))</f>
        <v>#NUM!</v>
      </c>
    </row>
    <row r="188" spans="1:16" x14ac:dyDescent="0.25">
      <c r="A188" s="28">
        <f>IF(AND(OR(MOD(YEAR(Tableau_calcul[[#This Row],[Date]])-1,400)=0,AND(MOD(YEAR(Tableau_calcul[[#This Row],[Date]])-1,4)=0,MOD(YEAR(Tableau_calcul[[#This Row],[Date]])-1,100)&lt;&gt;0)),MONTH(A187)=2,DAY(A187)=28,COUNTIF($A$2:A187,DATE(YEAR(A187),2,28))&lt;2),DATE(YEAR(Tableau_calcul[[#This Row],[Date]])-1,2,29),IF(AND(DAY(A187)=28,MONTH(A187)=2,COUNTIF($A$2:A187,DATE(YEAR(A187)-1,2,28))+COUNTIF($A$2:A187,DATE(YEAR(A187),2,28))&lt;2),DATE(YEAR(Tableau_calcul[[#This Row],[Date]])-1,2,28),DATE(YEAR(Tableau_calcul[[#This Row],[Date]])-1,MONTH(Tableau_calcul[[#This Row],[Date]]),DAY(Tableau_calcul[[#This Row],[Date]]))))</f>
        <v>693781</v>
      </c>
      <c r="B188" s="1" t="str">
        <f>IF(Tableau_absentéisme_décomposé[[#This Row],[Date]]=A187,"",IFERROR(INDEX(Tableau_absentéisme[],IF(AND(Tableau_absentéisme_décomposé[[#This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8" s="1" t="e">
        <f ca="1">IF(Tableau_calcul[[#This Row],[Traitement]]="","",IF(Tableau_calcul[[#This Row],[Traitement]]&lt;&gt;IF(K186=K187,OFFSET(Tableau_calcul[[#This Row],[Traitement]],2,0),OFFSET(Tableau_calcul[[#This Row],[Traitement]],-1,0)),"début","continue"))</f>
        <v>#NUM!</v>
      </c>
      <c r="E188" s="1" t="e">
        <f ca="1">IF(Tableau_calcul[[#This Row],[Traitement]]="","",IF(Tableau_calcul[[#This Row],[Traitement]]&lt;&gt;IF(Tableau_calcul[[#This Row],[Date]]=K189,OFFSET(Tableau_calcul[[#This Row],[Traitement]],2,0),OFFSET(Tableau_calcul[[#This Row],[Traitement]],1,0)),"fin","continue"))</f>
        <v>#NUM!</v>
      </c>
      <c r="F188" s="1">
        <f ca="1">COUNTIF($D$2:D188,"début")</f>
        <v>0</v>
      </c>
      <c r="G188" s="1" t="e">
        <f>IF(Tableau_calcul[[#This Row],[Traitement]]="","",CONCATENATE(Tableau_calcul[[#This Row],[agrégat.période.début]],Tableau_calcul[[#This Row],[agrégat.num]]))</f>
        <v>#NUM!</v>
      </c>
      <c r="H188" s="1" t="e">
        <f>IF(Tableau_calcul[[#This Row],[Traitement]]="","",CONCATENATE(IF(Tableau_calcul[[#This Row],[agrégat.période.fin]]="fin","fin","continue"),Tableau_calcul[[#This Row],[agrégat.num]]))</f>
        <v>#NUM!</v>
      </c>
      <c r="I188" s="5" t="e">
        <f ca="1">IF(Tableau_calcul[[#This Row],[agrégat.période.début]]="début",Tableau_calcul[[#This Row],[Date]],"")</f>
        <v>#NUM!</v>
      </c>
      <c r="J188" s="5" t="e">
        <f>IF(Tableau_calcul[[#This Row],[Traitement]]="","",IF(Tableau_calcul[[#This Row],[agrégat.num.période.fin]]=H187,"",VLOOKUP(CONCATENATE("fin",Tableau_calcul[[#This Row],[agrégat.num]]),Tableau_calcul[[agrégat.num.période.fin]:[Date]],4,FALSE)))</f>
        <v>#NUM!</v>
      </c>
      <c r="K188" s="5">
        <f>IF(AND(OR(MOD(YEAR(K187),400)=0,AND(MOD(YEAR(K187),4)=0,MOD(YEAR(K187),100)&lt;&gt;0)),MONTH(K187)=2,DAY(K187)=28),K187+1,
IF(AND(MONTH(K187)=2,DAY(K187)=28,COUNTIF($K$2:K187,DATE(YEAR(K187)-1,2,28))+COUNTIF($K$2:K187,DATE(YEAR(K187),2,28))&lt;2),DATE(YEAR(K187),2,28),IF(ROW()=2,Date_survenance,K187+1)))</f>
        <v>185</v>
      </c>
      <c r="L18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8" s="24" t="e">
        <f>IF(Tableau_calcul[[#This Row],[Date]]=K187,"",IF(AND(K188=DATE(YEAR(A188)+1,MONTH(A188),DAY(A188)),Tableau_absentéisme_décomposé[[#This Row],[Traitement]]="Plein traitement"),"anniv PT",IF(COUNTIF($P$2:P187,"Plein traitement")+COUNTIF(B188:$B$367,"Plein traitement")&lt;droits_PT,droits_PT-COUNTIF($P$2:P187,"Plein traitement")-COUNTIF(B188:$B$367,"Plein traitement"),0)))</f>
        <v>#NUM!</v>
      </c>
      <c r="N188" s="1" t="e">
        <f>droits_DT</f>
        <v>#NUM!</v>
      </c>
      <c r="O188" s="1" t="e">
        <f>IF(Tableau_calcul[[#This Row],[Date]]=K187,"",IF(AND(K188=DATE(YEAR(A188)+1,MONTH(A188),DAY(A188)),Tableau_absentéisme_décomposé[[#This Row],[Traitement]]="Demi traitement"),"anniv DT",IF(COUNTIF($P$2:P187,"Demi traitement")+IF(AND($A$60=$A$61,$B$60=$B$61,$B$60="Demi traitement"),COUNTIF(B188:$B$367,"Demi traitement")-1,COUNTIF(B188:$B$367,"Demi traitement"))&lt;droits_DT,droits_DT-COUNTIF($P$2:P187,"Demi traitement")-IF(AND($A$60=$A$61,$B$60=$B$61,$B$60="Demi traitement"),COUNTIF(B188:$B$367,"Demi traitement")-1,COUNTIF(B188:$B$367,"Demi traitement")),0)))</f>
        <v>#NUM!</v>
      </c>
      <c r="P188" s="1" t="e">
        <f>IF(M188="","",IF(OR(M188="anniv PT",M188&gt;0),"Plein traitement",IF(OR(LEFT(Statut_agent,1)="A",LEFT(Statut_agent,1)="B",LEFT(Statut_agent,1)="C"),"Demi Traitement",IF(OR(O188="anniv DT",O188&gt;0),"Demi traitement","Sans traitement"))))</f>
        <v>#NUM!</v>
      </c>
    </row>
    <row r="189" spans="1:16" x14ac:dyDescent="0.25">
      <c r="A189" s="28">
        <f>IF(AND(OR(MOD(YEAR(Tableau_calcul[[#This Row],[Date]])-1,400)=0,AND(MOD(YEAR(Tableau_calcul[[#This Row],[Date]])-1,4)=0,MOD(YEAR(Tableau_calcul[[#This Row],[Date]])-1,100)&lt;&gt;0)),MONTH(A188)=2,DAY(A188)=28,COUNTIF($A$2:A188,DATE(YEAR(A188),2,28))&lt;2),DATE(YEAR(Tableau_calcul[[#This Row],[Date]])-1,2,29),IF(AND(DAY(A188)=28,MONTH(A188)=2,COUNTIF($A$2:A188,DATE(YEAR(A188)-1,2,28))+COUNTIF($A$2:A188,DATE(YEAR(A188),2,28))&lt;2),DATE(YEAR(Tableau_calcul[[#This Row],[Date]])-1,2,28),DATE(YEAR(Tableau_calcul[[#This Row],[Date]])-1,MONTH(Tableau_calcul[[#This Row],[Date]]),DAY(Tableau_calcul[[#This Row],[Date]]))))</f>
        <v>693782</v>
      </c>
      <c r="B189" s="1" t="str">
        <f>IF(Tableau_absentéisme_décomposé[[#This Row],[Date]]=A188,"",IFERROR(INDEX(Tableau_absentéisme[],IF(AND(Tableau_absentéisme_décomposé[[#This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89" s="1" t="e">
        <f ca="1">IF(Tableau_calcul[[#This Row],[Traitement]]="","",IF(Tableau_calcul[[#This Row],[Traitement]]&lt;&gt;IF(K187=K188,OFFSET(Tableau_calcul[[#This Row],[Traitement]],2,0),OFFSET(Tableau_calcul[[#This Row],[Traitement]],-1,0)),"début","continue"))</f>
        <v>#NUM!</v>
      </c>
      <c r="E189" s="1" t="e">
        <f ca="1">IF(Tableau_calcul[[#This Row],[Traitement]]="","",IF(Tableau_calcul[[#This Row],[Traitement]]&lt;&gt;IF(Tableau_calcul[[#This Row],[Date]]=K190,OFFSET(Tableau_calcul[[#This Row],[Traitement]],2,0),OFFSET(Tableau_calcul[[#This Row],[Traitement]],1,0)),"fin","continue"))</f>
        <v>#NUM!</v>
      </c>
      <c r="F189" s="1">
        <f ca="1">COUNTIF($D$2:D189,"début")</f>
        <v>0</v>
      </c>
      <c r="G189" s="1" t="e">
        <f>IF(Tableau_calcul[[#This Row],[Traitement]]="","",CONCATENATE(Tableau_calcul[[#This Row],[agrégat.période.début]],Tableau_calcul[[#This Row],[agrégat.num]]))</f>
        <v>#NUM!</v>
      </c>
      <c r="H189" s="1" t="e">
        <f>IF(Tableau_calcul[[#This Row],[Traitement]]="","",CONCATENATE(IF(Tableau_calcul[[#This Row],[agrégat.période.fin]]="fin","fin","continue"),Tableau_calcul[[#This Row],[agrégat.num]]))</f>
        <v>#NUM!</v>
      </c>
      <c r="I189" s="5" t="e">
        <f ca="1">IF(Tableau_calcul[[#This Row],[agrégat.période.début]]="début",Tableau_calcul[[#This Row],[Date]],"")</f>
        <v>#NUM!</v>
      </c>
      <c r="J189" s="5" t="e">
        <f>IF(Tableau_calcul[[#This Row],[Traitement]]="","",IF(Tableau_calcul[[#This Row],[agrégat.num.période.fin]]=H188,"",VLOOKUP(CONCATENATE("fin",Tableau_calcul[[#This Row],[agrégat.num]]),Tableau_calcul[[agrégat.num.période.fin]:[Date]],4,FALSE)))</f>
        <v>#NUM!</v>
      </c>
      <c r="K189" s="5">
        <f>IF(AND(OR(MOD(YEAR(K188),400)=0,AND(MOD(YEAR(K188),4)=0,MOD(YEAR(K188),100)&lt;&gt;0)),MONTH(K188)=2,DAY(K188)=28),K188+1,
IF(AND(MONTH(K188)=2,DAY(K188)=28,COUNTIF($K$2:K188,DATE(YEAR(K188)-1,2,28))+COUNTIF($K$2:K188,DATE(YEAR(K188),2,28))&lt;2),DATE(YEAR(K188),2,28),IF(ROW()=2,Date_survenance,K188+1)))</f>
        <v>186</v>
      </c>
      <c r="L18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89" s="24" t="e">
        <f>IF(Tableau_calcul[[#This Row],[Date]]=K188,"",IF(AND(K189=DATE(YEAR(A189)+1,MONTH(A189),DAY(A189)),Tableau_absentéisme_décomposé[[#This Row],[Traitement]]="Plein traitement"),"anniv PT",IF(COUNTIF($P$2:P188,"Plein traitement")+COUNTIF(B189:$B$367,"Plein traitement")&lt;droits_PT,droits_PT-COUNTIF($P$2:P188,"Plein traitement")-COUNTIF(B189:$B$367,"Plein traitement"),0)))</f>
        <v>#NUM!</v>
      </c>
      <c r="N189" s="1" t="e">
        <f>droits_DT</f>
        <v>#NUM!</v>
      </c>
      <c r="O189" s="1" t="e">
        <f>IF(Tableau_calcul[[#This Row],[Date]]=K188,"",IF(AND(K189=DATE(YEAR(A189)+1,MONTH(A189),DAY(A189)),Tableau_absentéisme_décomposé[[#This Row],[Traitement]]="Demi traitement"),"anniv DT",IF(COUNTIF($P$2:P188,"Demi traitement")+IF(AND($A$60=$A$61,$B$60=$B$61,$B$60="Demi traitement"),COUNTIF(B189:$B$367,"Demi traitement")-1,COUNTIF(B189:$B$367,"Demi traitement"))&lt;droits_DT,droits_DT-COUNTIF($P$2:P188,"Demi traitement")-IF(AND($A$60=$A$61,$B$60=$B$61,$B$60="Demi traitement"),COUNTIF(B189:$B$367,"Demi traitement")-1,COUNTIF(B189:$B$367,"Demi traitement")),0)))</f>
        <v>#NUM!</v>
      </c>
      <c r="P189" s="1" t="e">
        <f>IF(M189="","",IF(OR(M189="anniv PT",M189&gt;0),"Plein traitement",IF(OR(LEFT(Statut_agent,1)="A",LEFT(Statut_agent,1)="B",LEFT(Statut_agent,1)="C"),"Demi Traitement",IF(OR(O189="anniv DT",O189&gt;0),"Demi traitement","Sans traitement"))))</f>
        <v>#NUM!</v>
      </c>
    </row>
    <row r="190" spans="1:16" x14ac:dyDescent="0.25">
      <c r="A190" s="28">
        <f>IF(AND(OR(MOD(YEAR(Tableau_calcul[[#This Row],[Date]])-1,400)=0,AND(MOD(YEAR(Tableau_calcul[[#This Row],[Date]])-1,4)=0,MOD(YEAR(Tableau_calcul[[#This Row],[Date]])-1,100)&lt;&gt;0)),MONTH(A189)=2,DAY(A189)=28,COUNTIF($A$2:A189,DATE(YEAR(A189),2,28))&lt;2),DATE(YEAR(Tableau_calcul[[#This Row],[Date]])-1,2,29),IF(AND(DAY(A189)=28,MONTH(A189)=2,COUNTIF($A$2:A189,DATE(YEAR(A189)-1,2,28))+COUNTIF($A$2:A189,DATE(YEAR(A189),2,28))&lt;2),DATE(YEAR(Tableau_calcul[[#This Row],[Date]])-1,2,28),DATE(YEAR(Tableau_calcul[[#This Row],[Date]])-1,MONTH(Tableau_calcul[[#This Row],[Date]]),DAY(Tableau_calcul[[#This Row],[Date]]))))</f>
        <v>693783</v>
      </c>
      <c r="B190" s="1" t="str">
        <f>IF(Tableau_absentéisme_décomposé[[#This Row],[Date]]=A189,"",IFERROR(INDEX(Tableau_absentéisme[],IF(AND(Tableau_absentéisme_décomposé[[#This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0" s="1" t="e">
        <f ca="1">IF(Tableau_calcul[[#This Row],[Traitement]]="","",IF(Tableau_calcul[[#This Row],[Traitement]]&lt;&gt;IF(K188=K189,OFFSET(Tableau_calcul[[#This Row],[Traitement]],2,0),OFFSET(Tableau_calcul[[#This Row],[Traitement]],-1,0)),"début","continue"))</f>
        <v>#NUM!</v>
      </c>
      <c r="E190" s="1" t="e">
        <f ca="1">IF(Tableau_calcul[[#This Row],[Traitement]]="","",IF(Tableau_calcul[[#This Row],[Traitement]]&lt;&gt;IF(Tableau_calcul[[#This Row],[Date]]=K191,OFFSET(Tableau_calcul[[#This Row],[Traitement]],2,0),OFFSET(Tableau_calcul[[#This Row],[Traitement]],1,0)),"fin","continue"))</f>
        <v>#NUM!</v>
      </c>
      <c r="F190" s="1">
        <f ca="1">COUNTIF($D$2:D190,"début")</f>
        <v>0</v>
      </c>
      <c r="G190" s="1" t="e">
        <f>IF(Tableau_calcul[[#This Row],[Traitement]]="","",CONCATENATE(Tableau_calcul[[#This Row],[agrégat.période.début]],Tableau_calcul[[#This Row],[agrégat.num]]))</f>
        <v>#NUM!</v>
      </c>
      <c r="H190" s="1" t="e">
        <f>IF(Tableau_calcul[[#This Row],[Traitement]]="","",CONCATENATE(IF(Tableau_calcul[[#This Row],[agrégat.période.fin]]="fin","fin","continue"),Tableau_calcul[[#This Row],[agrégat.num]]))</f>
        <v>#NUM!</v>
      </c>
      <c r="I190" s="5" t="e">
        <f ca="1">IF(Tableau_calcul[[#This Row],[agrégat.période.début]]="début",Tableau_calcul[[#This Row],[Date]],"")</f>
        <v>#NUM!</v>
      </c>
      <c r="J190" s="5" t="e">
        <f>IF(Tableau_calcul[[#This Row],[Traitement]]="","",IF(Tableau_calcul[[#This Row],[agrégat.num.période.fin]]=H189,"",VLOOKUP(CONCATENATE("fin",Tableau_calcul[[#This Row],[agrégat.num]]),Tableau_calcul[[agrégat.num.période.fin]:[Date]],4,FALSE)))</f>
        <v>#NUM!</v>
      </c>
      <c r="K190" s="5">
        <f>IF(AND(OR(MOD(YEAR(K189),400)=0,AND(MOD(YEAR(K189),4)=0,MOD(YEAR(K189),100)&lt;&gt;0)),MONTH(K189)=2,DAY(K189)=28),K189+1,
IF(AND(MONTH(K189)=2,DAY(K189)=28,COUNTIF($K$2:K189,DATE(YEAR(K189)-1,2,28))+COUNTIF($K$2:K189,DATE(YEAR(K189),2,28))&lt;2),DATE(YEAR(K189),2,28),IF(ROW()=2,Date_survenance,K189+1)))</f>
        <v>187</v>
      </c>
      <c r="L19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0" s="24" t="e">
        <f>IF(Tableau_calcul[[#This Row],[Date]]=K189,"",IF(AND(K190=DATE(YEAR(A190)+1,MONTH(A190),DAY(A190)),Tableau_absentéisme_décomposé[[#This Row],[Traitement]]="Plein traitement"),"anniv PT",IF(COUNTIF($P$2:P189,"Plein traitement")+COUNTIF(B190:$B$367,"Plein traitement")&lt;droits_PT,droits_PT-COUNTIF($P$2:P189,"Plein traitement")-COUNTIF(B190:$B$367,"Plein traitement"),0)))</f>
        <v>#NUM!</v>
      </c>
      <c r="N190" s="1" t="e">
        <f>droits_DT</f>
        <v>#NUM!</v>
      </c>
      <c r="O190" s="1" t="e">
        <f>IF(Tableau_calcul[[#This Row],[Date]]=K189,"",IF(AND(K190=DATE(YEAR(A190)+1,MONTH(A190),DAY(A190)),Tableau_absentéisme_décomposé[[#This Row],[Traitement]]="Demi traitement"),"anniv DT",IF(COUNTIF($P$2:P189,"Demi traitement")+IF(AND($A$60=$A$61,$B$60=$B$61,$B$60="Demi traitement"),COUNTIF(B190:$B$367,"Demi traitement")-1,COUNTIF(B190:$B$367,"Demi traitement"))&lt;droits_DT,droits_DT-COUNTIF($P$2:P189,"Demi traitement")-IF(AND($A$60=$A$61,$B$60=$B$61,$B$60="Demi traitement"),COUNTIF(B190:$B$367,"Demi traitement")-1,COUNTIF(B190:$B$367,"Demi traitement")),0)))</f>
        <v>#NUM!</v>
      </c>
      <c r="P190" s="1" t="e">
        <f>IF(M190="","",IF(OR(M190="anniv PT",M190&gt;0),"Plein traitement",IF(OR(LEFT(Statut_agent,1)="A",LEFT(Statut_agent,1)="B",LEFT(Statut_agent,1)="C"),"Demi Traitement",IF(OR(O190="anniv DT",O190&gt;0),"Demi traitement","Sans traitement"))))</f>
        <v>#NUM!</v>
      </c>
    </row>
    <row r="191" spans="1:16" x14ac:dyDescent="0.25">
      <c r="A191" s="28">
        <f>IF(AND(OR(MOD(YEAR(Tableau_calcul[[#This Row],[Date]])-1,400)=0,AND(MOD(YEAR(Tableau_calcul[[#This Row],[Date]])-1,4)=0,MOD(YEAR(Tableau_calcul[[#This Row],[Date]])-1,100)&lt;&gt;0)),MONTH(A190)=2,DAY(A190)=28,COUNTIF($A$2:A190,DATE(YEAR(A190),2,28))&lt;2),DATE(YEAR(Tableau_calcul[[#This Row],[Date]])-1,2,29),IF(AND(DAY(A190)=28,MONTH(A190)=2,COUNTIF($A$2:A190,DATE(YEAR(A190)-1,2,28))+COUNTIF($A$2:A190,DATE(YEAR(A190),2,28))&lt;2),DATE(YEAR(Tableau_calcul[[#This Row],[Date]])-1,2,28),DATE(YEAR(Tableau_calcul[[#This Row],[Date]])-1,MONTH(Tableau_calcul[[#This Row],[Date]]),DAY(Tableau_calcul[[#This Row],[Date]]))))</f>
        <v>693784</v>
      </c>
      <c r="B191" s="1" t="str">
        <f>IF(Tableau_absentéisme_décomposé[[#This Row],[Date]]=A190,"",IFERROR(INDEX(Tableau_absentéisme[],IF(AND(Tableau_absentéisme_décomposé[[#This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1" s="1" t="e">
        <f ca="1">IF(Tableau_calcul[[#This Row],[Traitement]]="","",IF(Tableau_calcul[[#This Row],[Traitement]]&lt;&gt;IF(K189=K190,OFFSET(Tableau_calcul[[#This Row],[Traitement]],2,0),OFFSET(Tableau_calcul[[#This Row],[Traitement]],-1,0)),"début","continue"))</f>
        <v>#NUM!</v>
      </c>
      <c r="E191" s="1" t="e">
        <f ca="1">IF(Tableau_calcul[[#This Row],[Traitement]]="","",IF(Tableau_calcul[[#This Row],[Traitement]]&lt;&gt;IF(Tableau_calcul[[#This Row],[Date]]=K192,OFFSET(Tableau_calcul[[#This Row],[Traitement]],2,0),OFFSET(Tableau_calcul[[#This Row],[Traitement]],1,0)),"fin","continue"))</f>
        <v>#NUM!</v>
      </c>
      <c r="F191" s="1">
        <f ca="1">COUNTIF($D$2:D191,"début")</f>
        <v>0</v>
      </c>
      <c r="G191" s="1" t="e">
        <f>IF(Tableau_calcul[[#This Row],[Traitement]]="","",CONCATENATE(Tableau_calcul[[#This Row],[agrégat.période.début]],Tableau_calcul[[#This Row],[agrégat.num]]))</f>
        <v>#NUM!</v>
      </c>
      <c r="H191" s="1" t="e">
        <f>IF(Tableau_calcul[[#This Row],[Traitement]]="","",CONCATENATE(IF(Tableau_calcul[[#This Row],[agrégat.période.fin]]="fin","fin","continue"),Tableau_calcul[[#This Row],[agrégat.num]]))</f>
        <v>#NUM!</v>
      </c>
      <c r="I191" s="5" t="e">
        <f ca="1">IF(Tableau_calcul[[#This Row],[agrégat.période.début]]="début",Tableau_calcul[[#This Row],[Date]],"")</f>
        <v>#NUM!</v>
      </c>
      <c r="J191" s="5" t="e">
        <f>IF(Tableau_calcul[[#This Row],[Traitement]]="","",IF(Tableau_calcul[[#This Row],[agrégat.num.période.fin]]=H190,"",VLOOKUP(CONCATENATE("fin",Tableau_calcul[[#This Row],[agrégat.num]]),Tableau_calcul[[agrégat.num.période.fin]:[Date]],4,FALSE)))</f>
        <v>#NUM!</v>
      </c>
      <c r="K191" s="5">
        <f>IF(AND(OR(MOD(YEAR(K190),400)=0,AND(MOD(YEAR(K190),4)=0,MOD(YEAR(K190),100)&lt;&gt;0)),MONTH(K190)=2,DAY(K190)=28),K190+1,
IF(AND(MONTH(K190)=2,DAY(K190)=28,COUNTIF($K$2:K190,DATE(YEAR(K190)-1,2,28))+COUNTIF($K$2:K190,DATE(YEAR(K190),2,28))&lt;2),DATE(YEAR(K190),2,28),IF(ROW()=2,Date_survenance,K190+1)))</f>
        <v>188</v>
      </c>
      <c r="L19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1" s="24" t="e">
        <f>IF(Tableau_calcul[[#This Row],[Date]]=K190,"",IF(AND(K191=DATE(YEAR(A191)+1,MONTH(A191),DAY(A191)),Tableau_absentéisme_décomposé[[#This Row],[Traitement]]="Plein traitement"),"anniv PT",IF(COUNTIF($P$2:P190,"Plein traitement")+COUNTIF(B191:$B$367,"Plein traitement")&lt;droits_PT,droits_PT-COUNTIF($P$2:P190,"Plein traitement")-COUNTIF(B191:$B$367,"Plein traitement"),0)))</f>
        <v>#NUM!</v>
      </c>
      <c r="N191" s="1" t="e">
        <f>droits_DT</f>
        <v>#NUM!</v>
      </c>
      <c r="O191" s="1" t="e">
        <f>IF(Tableau_calcul[[#This Row],[Date]]=K190,"",IF(AND(K191=DATE(YEAR(A191)+1,MONTH(A191),DAY(A191)),Tableau_absentéisme_décomposé[[#This Row],[Traitement]]="Demi traitement"),"anniv DT",IF(COUNTIF($P$2:P190,"Demi traitement")+IF(AND($A$60=$A$61,$B$60=$B$61,$B$60="Demi traitement"),COUNTIF(B191:$B$367,"Demi traitement")-1,COUNTIF(B191:$B$367,"Demi traitement"))&lt;droits_DT,droits_DT-COUNTIF($P$2:P190,"Demi traitement")-IF(AND($A$60=$A$61,$B$60=$B$61,$B$60="Demi traitement"),COUNTIF(B191:$B$367,"Demi traitement")-1,COUNTIF(B191:$B$367,"Demi traitement")),0)))</f>
        <v>#NUM!</v>
      </c>
      <c r="P191" s="1" t="e">
        <f>IF(M191="","",IF(OR(M191="anniv PT",M191&gt;0),"Plein traitement",IF(OR(LEFT(Statut_agent,1)="A",LEFT(Statut_agent,1)="B",LEFT(Statut_agent,1)="C"),"Demi Traitement",IF(OR(O191="anniv DT",O191&gt;0),"Demi traitement","Sans traitement"))))</f>
        <v>#NUM!</v>
      </c>
    </row>
    <row r="192" spans="1:16" x14ac:dyDescent="0.25">
      <c r="A192" s="28">
        <f>IF(AND(OR(MOD(YEAR(Tableau_calcul[[#This Row],[Date]])-1,400)=0,AND(MOD(YEAR(Tableau_calcul[[#This Row],[Date]])-1,4)=0,MOD(YEAR(Tableau_calcul[[#This Row],[Date]])-1,100)&lt;&gt;0)),MONTH(A191)=2,DAY(A191)=28,COUNTIF($A$2:A191,DATE(YEAR(A191),2,28))&lt;2),DATE(YEAR(Tableau_calcul[[#This Row],[Date]])-1,2,29),IF(AND(DAY(A191)=28,MONTH(A191)=2,COUNTIF($A$2:A191,DATE(YEAR(A191)-1,2,28))+COUNTIF($A$2:A191,DATE(YEAR(A191),2,28))&lt;2),DATE(YEAR(Tableau_calcul[[#This Row],[Date]])-1,2,28),DATE(YEAR(Tableau_calcul[[#This Row],[Date]])-1,MONTH(Tableau_calcul[[#This Row],[Date]]),DAY(Tableau_calcul[[#This Row],[Date]]))))</f>
        <v>693785</v>
      </c>
      <c r="B192" s="1" t="str">
        <f>IF(Tableau_absentéisme_décomposé[[#This Row],[Date]]=A191,"",IFERROR(INDEX(Tableau_absentéisme[],IF(AND(Tableau_absentéisme_décomposé[[#This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2" s="1" t="e">
        <f ca="1">IF(Tableau_calcul[[#This Row],[Traitement]]="","",IF(Tableau_calcul[[#This Row],[Traitement]]&lt;&gt;IF(K190=K191,OFFSET(Tableau_calcul[[#This Row],[Traitement]],2,0),OFFSET(Tableau_calcul[[#This Row],[Traitement]],-1,0)),"début","continue"))</f>
        <v>#NUM!</v>
      </c>
      <c r="E192" s="1" t="e">
        <f ca="1">IF(Tableau_calcul[[#This Row],[Traitement]]="","",IF(Tableau_calcul[[#This Row],[Traitement]]&lt;&gt;IF(Tableau_calcul[[#This Row],[Date]]=K193,OFFSET(Tableau_calcul[[#This Row],[Traitement]],2,0),OFFSET(Tableau_calcul[[#This Row],[Traitement]],1,0)),"fin","continue"))</f>
        <v>#NUM!</v>
      </c>
      <c r="F192" s="1">
        <f ca="1">COUNTIF($D$2:D192,"début")</f>
        <v>0</v>
      </c>
      <c r="G192" s="1" t="e">
        <f>IF(Tableau_calcul[[#This Row],[Traitement]]="","",CONCATENATE(Tableau_calcul[[#This Row],[agrégat.période.début]],Tableau_calcul[[#This Row],[agrégat.num]]))</f>
        <v>#NUM!</v>
      </c>
      <c r="H192" s="1" t="e">
        <f>IF(Tableau_calcul[[#This Row],[Traitement]]="","",CONCATENATE(IF(Tableau_calcul[[#This Row],[agrégat.période.fin]]="fin","fin","continue"),Tableau_calcul[[#This Row],[agrégat.num]]))</f>
        <v>#NUM!</v>
      </c>
      <c r="I192" s="5" t="e">
        <f ca="1">IF(Tableau_calcul[[#This Row],[agrégat.période.début]]="début",Tableau_calcul[[#This Row],[Date]],"")</f>
        <v>#NUM!</v>
      </c>
      <c r="J192" s="5" t="e">
        <f>IF(Tableau_calcul[[#This Row],[Traitement]]="","",IF(Tableau_calcul[[#This Row],[agrégat.num.période.fin]]=H191,"",VLOOKUP(CONCATENATE("fin",Tableau_calcul[[#This Row],[agrégat.num]]),Tableau_calcul[[agrégat.num.période.fin]:[Date]],4,FALSE)))</f>
        <v>#NUM!</v>
      </c>
      <c r="K192" s="5">
        <f>IF(AND(OR(MOD(YEAR(K191),400)=0,AND(MOD(YEAR(K191),4)=0,MOD(YEAR(K191),100)&lt;&gt;0)),MONTH(K191)=2,DAY(K191)=28),K191+1,
IF(AND(MONTH(K191)=2,DAY(K191)=28,COUNTIF($K$2:K191,DATE(YEAR(K191)-1,2,28))+COUNTIF($K$2:K191,DATE(YEAR(K191),2,28))&lt;2),DATE(YEAR(K191),2,28),IF(ROW()=2,Date_survenance,K191+1)))</f>
        <v>189</v>
      </c>
      <c r="L19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2" s="24" t="e">
        <f>IF(Tableau_calcul[[#This Row],[Date]]=K191,"",IF(AND(K192=DATE(YEAR(A192)+1,MONTH(A192),DAY(A192)),Tableau_absentéisme_décomposé[[#This Row],[Traitement]]="Plein traitement"),"anniv PT",IF(COUNTIF($P$2:P191,"Plein traitement")+COUNTIF(B192:$B$367,"Plein traitement")&lt;droits_PT,droits_PT-COUNTIF($P$2:P191,"Plein traitement")-COUNTIF(B192:$B$367,"Plein traitement"),0)))</f>
        <v>#NUM!</v>
      </c>
      <c r="N192" s="1" t="e">
        <f>droits_DT</f>
        <v>#NUM!</v>
      </c>
      <c r="O192" s="1" t="e">
        <f>IF(Tableau_calcul[[#This Row],[Date]]=K191,"",IF(AND(K192=DATE(YEAR(A192)+1,MONTH(A192),DAY(A192)),Tableau_absentéisme_décomposé[[#This Row],[Traitement]]="Demi traitement"),"anniv DT",IF(COUNTIF($P$2:P191,"Demi traitement")+IF(AND($A$60=$A$61,$B$60=$B$61,$B$60="Demi traitement"),COUNTIF(B192:$B$367,"Demi traitement")-1,COUNTIF(B192:$B$367,"Demi traitement"))&lt;droits_DT,droits_DT-COUNTIF($P$2:P191,"Demi traitement")-IF(AND($A$60=$A$61,$B$60=$B$61,$B$60="Demi traitement"),COUNTIF(B192:$B$367,"Demi traitement")-1,COUNTIF(B192:$B$367,"Demi traitement")),0)))</f>
        <v>#NUM!</v>
      </c>
      <c r="P192" s="1" t="e">
        <f>IF(M192="","",IF(OR(M192="anniv PT",M192&gt;0),"Plein traitement",IF(OR(LEFT(Statut_agent,1)="A",LEFT(Statut_agent,1)="B",LEFT(Statut_agent,1)="C"),"Demi Traitement",IF(OR(O192="anniv DT",O192&gt;0),"Demi traitement","Sans traitement"))))</f>
        <v>#NUM!</v>
      </c>
    </row>
    <row r="193" spans="1:16" x14ac:dyDescent="0.25">
      <c r="A193" s="28">
        <f>IF(AND(OR(MOD(YEAR(Tableau_calcul[[#This Row],[Date]])-1,400)=0,AND(MOD(YEAR(Tableau_calcul[[#This Row],[Date]])-1,4)=0,MOD(YEAR(Tableau_calcul[[#This Row],[Date]])-1,100)&lt;&gt;0)),MONTH(A192)=2,DAY(A192)=28,COUNTIF($A$2:A192,DATE(YEAR(A192),2,28))&lt;2),DATE(YEAR(Tableau_calcul[[#This Row],[Date]])-1,2,29),IF(AND(DAY(A192)=28,MONTH(A192)=2,COUNTIF($A$2:A192,DATE(YEAR(A192)-1,2,28))+COUNTIF($A$2:A192,DATE(YEAR(A192),2,28))&lt;2),DATE(YEAR(Tableau_calcul[[#This Row],[Date]])-1,2,28),DATE(YEAR(Tableau_calcul[[#This Row],[Date]])-1,MONTH(Tableau_calcul[[#This Row],[Date]]),DAY(Tableau_calcul[[#This Row],[Date]]))))</f>
        <v>693786</v>
      </c>
      <c r="B193" s="1" t="str">
        <f>IF(Tableau_absentéisme_décomposé[[#This Row],[Date]]=A192,"",IFERROR(INDEX(Tableau_absentéisme[],IF(AND(Tableau_absentéisme_décomposé[[#This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3" s="1" t="e">
        <f ca="1">IF(Tableau_calcul[[#This Row],[Traitement]]="","",IF(Tableau_calcul[[#This Row],[Traitement]]&lt;&gt;IF(K191=K192,OFFSET(Tableau_calcul[[#This Row],[Traitement]],2,0),OFFSET(Tableau_calcul[[#This Row],[Traitement]],-1,0)),"début","continue"))</f>
        <v>#NUM!</v>
      </c>
      <c r="E193" s="1" t="e">
        <f ca="1">IF(Tableau_calcul[[#This Row],[Traitement]]="","",IF(Tableau_calcul[[#This Row],[Traitement]]&lt;&gt;IF(Tableau_calcul[[#This Row],[Date]]=K194,OFFSET(Tableau_calcul[[#This Row],[Traitement]],2,0),OFFSET(Tableau_calcul[[#This Row],[Traitement]],1,0)),"fin","continue"))</f>
        <v>#NUM!</v>
      </c>
      <c r="F193" s="1">
        <f ca="1">COUNTIF($D$2:D193,"début")</f>
        <v>0</v>
      </c>
      <c r="G193" s="1" t="e">
        <f>IF(Tableau_calcul[[#This Row],[Traitement]]="","",CONCATENATE(Tableau_calcul[[#This Row],[agrégat.période.début]],Tableau_calcul[[#This Row],[agrégat.num]]))</f>
        <v>#NUM!</v>
      </c>
      <c r="H193" s="1" t="e">
        <f>IF(Tableau_calcul[[#This Row],[Traitement]]="","",CONCATENATE(IF(Tableau_calcul[[#This Row],[agrégat.période.fin]]="fin","fin","continue"),Tableau_calcul[[#This Row],[agrégat.num]]))</f>
        <v>#NUM!</v>
      </c>
      <c r="I193" s="5" t="e">
        <f ca="1">IF(Tableau_calcul[[#This Row],[agrégat.période.début]]="début",Tableau_calcul[[#This Row],[Date]],"")</f>
        <v>#NUM!</v>
      </c>
      <c r="J193" s="5" t="e">
        <f>IF(Tableau_calcul[[#This Row],[Traitement]]="","",IF(Tableau_calcul[[#This Row],[agrégat.num.période.fin]]=H192,"",VLOOKUP(CONCATENATE("fin",Tableau_calcul[[#This Row],[agrégat.num]]),Tableau_calcul[[agrégat.num.période.fin]:[Date]],4,FALSE)))</f>
        <v>#NUM!</v>
      </c>
      <c r="K193" s="5">
        <f>IF(AND(OR(MOD(YEAR(K192),400)=0,AND(MOD(YEAR(K192),4)=0,MOD(YEAR(K192),100)&lt;&gt;0)),MONTH(K192)=2,DAY(K192)=28),K192+1,
IF(AND(MONTH(K192)=2,DAY(K192)=28,COUNTIF($K$2:K192,DATE(YEAR(K192)-1,2,28))+COUNTIF($K$2:K192,DATE(YEAR(K192),2,28))&lt;2),DATE(YEAR(K192),2,28),IF(ROW()=2,Date_survenance,K192+1)))</f>
        <v>190</v>
      </c>
      <c r="L19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3" s="24" t="e">
        <f>IF(Tableau_calcul[[#This Row],[Date]]=K192,"",IF(AND(K193=DATE(YEAR(A193)+1,MONTH(A193),DAY(A193)),Tableau_absentéisme_décomposé[[#This Row],[Traitement]]="Plein traitement"),"anniv PT",IF(COUNTIF($P$2:P192,"Plein traitement")+COUNTIF(B193:$B$367,"Plein traitement")&lt;droits_PT,droits_PT-COUNTIF($P$2:P192,"Plein traitement")-COUNTIF(B193:$B$367,"Plein traitement"),0)))</f>
        <v>#NUM!</v>
      </c>
      <c r="N193" s="1" t="e">
        <f>droits_DT</f>
        <v>#NUM!</v>
      </c>
      <c r="O193" s="1" t="e">
        <f>IF(Tableau_calcul[[#This Row],[Date]]=K192,"",IF(AND(K193=DATE(YEAR(A193)+1,MONTH(A193),DAY(A193)),Tableau_absentéisme_décomposé[[#This Row],[Traitement]]="Demi traitement"),"anniv DT",IF(COUNTIF($P$2:P192,"Demi traitement")+IF(AND($A$60=$A$61,$B$60=$B$61,$B$60="Demi traitement"),COUNTIF(B193:$B$367,"Demi traitement")-1,COUNTIF(B193:$B$367,"Demi traitement"))&lt;droits_DT,droits_DT-COUNTIF($P$2:P192,"Demi traitement")-IF(AND($A$60=$A$61,$B$60=$B$61,$B$60="Demi traitement"),COUNTIF(B193:$B$367,"Demi traitement")-1,COUNTIF(B193:$B$367,"Demi traitement")),0)))</f>
        <v>#NUM!</v>
      </c>
      <c r="P193" s="1" t="e">
        <f>IF(M193="","",IF(OR(M193="anniv PT",M193&gt;0),"Plein traitement",IF(OR(LEFT(Statut_agent,1)="A",LEFT(Statut_agent,1)="B",LEFT(Statut_agent,1)="C"),"Demi Traitement",IF(OR(O193="anniv DT",O193&gt;0),"Demi traitement","Sans traitement"))))</f>
        <v>#NUM!</v>
      </c>
    </row>
    <row r="194" spans="1:16" x14ac:dyDescent="0.25">
      <c r="A194" s="28">
        <f>IF(AND(OR(MOD(YEAR(Tableau_calcul[[#This Row],[Date]])-1,400)=0,AND(MOD(YEAR(Tableau_calcul[[#This Row],[Date]])-1,4)=0,MOD(YEAR(Tableau_calcul[[#This Row],[Date]])-1,100)&lt;&gt;0)),MONTH(A193)=2,DAY(A193)=28,COUNTIF($A$2:A193,DATE(YEAR(A193),2,28))&lt;2),DATE(YEAR(Tableau_calcul[[#This Row],[Date]])-1,2,29),IF(AND(DAY(A193)=28,MONTH(A193)=2,COUNTIF($A$2:A193,DATE(YEAR(A193)-1,2,28))+COUNTIF($A$2:A193,DATE(YEAR(A193),2,28))&lt;2),DATE(YEAR(Tableau_calcul[[#This Row],[Date]])-1,2,28),DATE(YEAR(Tableau_calcul[[#This Row],[Date]])-1,MONTH(Tableau_calcul[[#This Row],[Date]]),DAY(Tableau_calcul[[#This Row],[Date]]))))</f>
        <v>693787</v>
      </c>
      <c r="B194" s="1" t="str">
        <f>IF(Tableau_absentéisme_décomposé[[#This Row],[Date]]=A193,"",IFERROR(INDEX(Tableau_absentéisme[],IF(AND(Tableau_absentéisme_décomposé[[#This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4" s="1" t="e">
        <f ca="1">IF(Tableau_calcul[[#This Row],[Traitement]]="","",IF(Tableau_calcul[[#This Row],[Traitement]]&lt;&gt;IF(K192=K193,OFFSET(Tableau_calcul[[#This Row],[Traitement]],2,0),OFFSET(Tableau_calcul[[#This Row],[Traitement]],-1,0)),"début","continue"))</f>
        <v>#NUM!</v>
      </c>
      <c r="E194" s="1" t="e">
        <f ca="1">IF(Tableau_calcul[[#This Row],[Traitement]]="","",IF(Tableau_calcul[[#This Row],[Traitement]]&lt;&gt;IF(Tableau_calcul[[#This Row],[Date]]=K195,OFFSET(Tableau_calcul[[#This Row],[Traitement]],2,0),OFFSET(Tableau_calcul[[#This Row],[Traitement]],1,0)),"fin","continue"))</f>
        <v>#NUM!</v>
      </c>
      <c r="F194" s="1">
        <f ca="1">COUNTIF($D$2:D194,"début")</f>
        <v>0</v>
      </c>
      <c r="G194" s="1" t="e">
        <f>IF(Tableau_calcul[[#This Row],[Traitement]]="","",CONCATENATE(Tableau_calcul[[#This Row],[agrégat.période.début]],Tableau_calcul[[#This Row],[agrégat.num]]))</f>
        <v>#NUM!</v>
      </c>
      <c r="H194" s="1" t="e">
        <f>IF(Tableau_calcul[[#This Row],[Traitement]]="","",CONCATENATE(IF(Tableau_calcul[[#This Row],[agrégat.période.fin]]="fin","fin","continue"),Tableau_calcul[[#This Row],[agrégat.num]]))</f>
        <v>#NUM!</v>
      </c>
      <c r="I194" s="5" t="e">
        <f ca="1">IF(Tableau_calcul[[#This Row],[agrégat.période.début]]="début",Tableau_calcul[[#This Row],[Date]],"")</f>
        <v>#NUM!</v>
      </c>
      <c r="J194" s="5" t="e">
        <f>IF(Tableau_calcul[[#This Row],[Traitement]]="","",IF(Tableau_calcul[[#This Row],[agrégat.num.période.fin]]=H193,"",VLOOKUP(CONCATENATE("fin",Tableau_calcul[[#This Row],[agrégat.num]]),Tableau_calcul[[agrégat.num.période.fin]:[Date]],4,FALSE)))</f>
        <v>#NUM!</v>
      </c>
      <c r="K194" s="5">
        <f>IF(AND(OR(MOD(YEAR(K193),400)=0,AND(MOD(YEAR(K193),4)=0,MOD(YEAR(K193),100)&lt;&gt;0)),MONTH(K193)=2,DAY(K193)=28),K193+1,
IF(AND(MONTH(K193)=2,DAY(K193)=28,COUNTIF($K$2:K193,DATE(YEAR(K193)-1,2,28))+COUNTIF($K$2:K193,DATE(YEAR(K193),2,28))&lt;2),DATE(YEAR(K193),2,28),IF(ROW()=2,Date_survenance,K193+1)))</f>
        <v>191</v>
      </c>
      <c r="L19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4" s="24" t="e">
        <f>IF(Tableau_calcul[[#This Row],[Date]]=K193,"",IF(AND(K194=DATE(YEAR(A194)+1,MONTH(A194),DAY(A194)),Tableau_absentéisme_décomposé[[#This Row],[Traitement]]="Plein traitement"),"anniv PT",IF(COUNTIF($P$2:P193,"Plein traitement")+COUNTIF(B194:$B$367,"Plein traitement")&lt;droits_PT,droits_PT-COUNTIF($P$2:P193,"Plein traitement")-COUNTIF(B194:$B$367,"Plein traitement"),0)))</f>
        <v>#NUM!</v>
      </c>
      <c r="N194" s="1" t="e">
        <f>droits_DT</f>
        <v>#NUM!</v>
      </c>
      <c r="O194" s="1" t="e">
        <f>IF(Tableau_calcul[[#This Row],[Date]]=K193,"",IF(AND(K194=DATE(YEAR(A194)+1,MONTH(A194),DAY(A194)),Tableau_absentéisme_décomposé[[#This Row],[Traitement]]="Demi traitement"),"anniv DT",IF(COUNTIF($P$2:P193,"Demi traitement")+IF(AND($A$60=$A$61,$B$60=$B$61,$B$60="Demi traitement"),COUNTIF(B194:$B$367,"Demi traitement")-1,COUNTIF(B194:$B$367,"Demi traitement"))&lt;droits_DT,droits_DT-COUNTIF($P$2:P193,"Demi traitement")-IF(AND($A$60=$A$61,$B$60=$B$61,$B$60="Demi traitement"),COUNTIF(B194:$B$367,"Demi traitement")-1,COUNTIF(B194:$B$367,"Demi traitement")),0)))</f>
        <v>#NUM!</v>
      </c>
      <c r="P194" s="1" t="e">
        <f>IF(M194="","",IF(OR(M194="anniv PT",M194&gt;0),"Plein traitement",IF(OR(LEFT(Statut_agent,1)="A",LEFT(Statut_agent,1)="B",LEFT(Statut_agent,1)="C"),"Demi Traitement",IF(OR(O194="anniv DT",O194&gt;0),"Demi traitement","Sans traitement"))))</f>
        <v>#NUM!</v>
      </c>
    </row>
    <row r="195" spans="1:16" x14ac:dyDescent="0.25">
      <c r="A195" s="28">
        <f>IF(AND(OR(MOD(YEAR(Tableau_calcul[[#This Row],[Date]])-1,400)=0,AND(MOD(YEAR(Tableau_calcul[[#This Row],[Date]])-1,4)=0,MOD(YEAR(Tableau_calcul[[#This Row],[Date]])-1,100)&lt;&gt;0)),MONTH(A194)=2,DAY(A194)=28,COUNTIF($A$2:A194,DATE(YEAR(A194),2,28))&lt;2),DATE(YEAR(Tableau_calcul[[#This Row],[Date]])-1,2,29),IF(AND(DAY(A194)=28,MONTH(A194)=2,COUNTIF($A$2:A194,DATE(YEAR(A194)-1,2,28))+COUNTIF($A$2:A194,DATE(YEAR(A194),2,28))&lt;2),DATE(YEAR(Tableau_calcul[[#This Row],[Date]])-1,2,28),DATE(YEAR(Tableau_calcul[[#This Row],[Date]])-1,MONTH(Tableau_calcul[[#This Row],[Date]]),DAY(Tableau_calcul[[#This Row],[Date]]))))</f>
        <v>693788</v>
      </c>
      <c r="B195" s="1" t="str">
        <f>IF(Tableau_absentéisme_décomposé[[#This Row],[Date]]=A194,"",IFERROR(INDEX(Tableau_absentéisme[],IF(AND(Tableau_absentéisme_décomposé[[#This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5" s="1" t="e">
        <f ca="1">IF(Tableau_calcul[[#This Row],[Traitement]]="","",IF(Tableau_calcul[[#This Row],[Traitement]]&lt;&gt;IF(K193=K194,OFFSET(Tableau_calcul[[#This Row],[Traitement]],2,0),OFFSET(Tableau_calcul[[#This Row],[Traitement]],-1,0)),"début","continue"))</f>
        <v>#NUM!</v>
      </c>
      <c r="E195" s="1" t="e">
        <f ca="1">IF(Tableau_calcul[[#This Row],[Traitement]]="","",IF(Tableau_calcul[[#This Row],[Traitement]]&lt;&gt;IF(Tableau_calcul[[#This Row],[Date]]=K196,OFFSET(Tableau_calcul[[#This Row],[Traitement]],2,0),OFFSET(Tableau_calcul[[#This Row],[Traitement]],1,0)),"fin","continue"))</f>
        <v>#NUM!</v>
      </c>
      <c r="F195" s="1">
        <f ca="1">COUNTIF($D$2:D195,"début")</f>
        <v>0</v>
      </c>
      <c r="G195" s="1" t="e">
        <f>IF(Tableau_calcul[[#This Row],[Traitement]]="","",CONCATENATE(Tableau_calcul[[#This Row],[agrégat.période.début]],Tableau_calcul[[#This Row],[agrégat.num]]))</f>
        <v>#NUM!</v>
      </c>
      <c r="H195" s="1" t="e">
        <f>IF(Tableau_calcul[[#This Row],[Traitement]]="","",CONCATENATE(IF(Tableau_calcul[[#This Row],[agrégat.période.fin]]="fin","fin","continue"),Tableau_calcul[[#This Row],[agrégat.num]]))</f>
        <v>#NUM!</v>
      </c>
      <c r="I195" s="5" t="e">
        <f ca="1">IF(Tableau_calcul[[#This Row],[agrégat.période.début]]="début",Tableau_calcul[[#This Row],[Date]],"")</f>
        <v>#NUM!</v>
      </c>
      <c r="J195" s="5" t="e">
        <f>IF(Tableau_calcul[[#This Row],[Traitement]]="","",IF(Tableau_calcul[[#This Row],[agrégat.num.période.fin]]=H194,"",VLOOKUP(CONCATENATE("fin",Tableau_calcul[[#This Row],[agrégat.num]]),Tableau_calcul[[agrégat.num.période.fin]:[Date]],4,FALSE)))</f>
        <v>#NUM!</v>
      </c>
      <c r="K195" s="5">
        <f>IF(AND(OR(MOD(YEAR(K194),400)=0,AND(MOD(YEAR(K194),4)=0,MOD(YEAR(K194),100)&lt;&gt;0)),MONTH(K194)=2,DAY(K194)=28),K194+1,
IF(AND(MONTH(K194)=2,DAY(K194)=28,COUNTIF($K$2:K194,DATE(YEAR(K194)-1,2,28))+COUNTIF($K$2:K194,DATE(YEAR(K194),2,28))&lt;2),DATE(YEAR(K194),2,28),IF(ROW()=2,Date_survenance,K194+1)))</f>
        <v>192</v>
      </c>
      <c r="L19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5" s="24" t="e">
        <f>IF(Tableau_calcul[[#This Row],[Date]]=K194,"",IF(AND(K195=DATE(YEAR(A195)+1,MONTH(A195),DAY(A195)),Tableau_absentéisme_décomposé[[#This Row],[Traitement]]="Plein traitement"),"anniv PT",IF(COUNTIF($P$2:P194,"Plein traitement")+COUNTIF(B195:$B$367,"Plein traitement")&lt;droits_PT,droits_PT-COUNTIF($P$2:P194,"Plein traitement")-COUNTIF(B195:$B$367,"Plein traitement"),0)))</f>
        <v>#NUM!</v>
      </c>
      <c r="N195" s="1" t="e">
        <f>droits_DT</f>
        <v>#NUM!</v>
      </c>
      <c r="O195" s="1" t="e">
        <f>IF(Tableau_calcul[[#This Row],[Date]]=K194,"",IF(AND(K195=DATE(YEAR(A195)+1,MONTH(A195),DAY(A195)),Tableau_absentéisme_décomposé[[#This Row],[Traitement]]="Demi traitement"),"anniv DT",IF(COUNTIF($P$2:P194,"Demi traitement")+IF(AND($A$60=$A$61,$B$60=$B$61,$B$60="Demi traitement"),COUNTIF(B195:$B$367,"Demi traitement")-1,COUNTIF(B195:$B$367,"Demi traitement"))&lt;droits_DT,droits_DT-COUNTIF($P$2:P194,"Demi traitement")-IF(AND($A$60=$A$61,$B$60=$B$61,$B$60="Demi traitement"),COUNTIF(B195:$B$367,"Demi traitement")-1,COUNTIF(B195:$B$367,"Demi traitement")),0)))</f>
        <v>#NUM!</v>
      </c>
      <c r="P195" s="1" t="e">
        <f>IF(M195="","",IF(OR(M195="anniv PT",M195&gt;0),"Plein traitement",IF(OR(LEFT(Statut_agent,1)="A",LEFT(Statut_agent,1)="B",LEFT(Statut_agent,1)="C"),"Demi Traitement",IF(OR(O195="anniv DT",O195&gt;0),"Demi traitement","Sans traitement"))))</f>
        <v>#NUM!</v>
      </c>
    </row>
    <row r="196" spans="1:16" x14ac:dyDescent="0.25">
      <c r="A196" s="28">
        <f>IF(AND(OR(MOD(YEAR(Tableau_calcul[[#This Row],[Date]])-1,400)=0,AND(MOD(YEAR(Tableau_calcul[[#This Row],[Date]])-1,4)=0,MOD(YEAR(Tableau_calcul[[#This Row],[Date]])-1,100)&lt;&gt;0)),MONTH(A195)=2,DAY(A195)=28,COUNTIF($A$2:A195,DATE(YEAR(A195),2,28))&lt;2),DATE(YEAR(Tableau_calcul[[#This Row],[Date]])-1,2,29),IF(AND(DAY(A195)=28,MONTH(A195)=2,COUNTIF($A$2:A195,DATE(YEAR(A195)-1,2,28))+COUNTIF($A$2:A195,DATE(YEAR(A195),2,28))&lt;2),DATE(YEAR(Tableau_calcul[[#This Row],[Date]])-1,2,28),DATE(YEAR(Tableau_calcul[[#This Row],[Date]])-1,MONTH(Tableau_calcul[[#This Row],[Date]]),DAY(Tableau_calcul[[#This Row],[Date]]))))</f>
        <v>693789</v>
      </c>
      <c r="B196" s="1" t="str">
        <f>IF(Tableau_absentéisme_décomposé[[#This Row],[Date]]=A195,"",IFERROR(INDEX(Tableau_absentéisme[],IF(AND(Tableau_absentéisme_décomposé[[#This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6" s="1" t="e">
        <f ca="1">IF(Tableau_calcul[[#This Row],[Traitement]]="","",IF(Tableau_calcul[[#This Row],[Traitement]]&lt;&gt;IF(K194=K195,OFFSET(Tableau_calcul[[#This Row],[Traitement]],2,0),OFFSET(Tableau_calcul[[#This Row],[Traitement]],-1,0)),"début","continue"))</f>
        <v>#NUM!</v>
      </c>
      <c r="E196" s="1" t="e">
        <f ca="1">IF(Tableau_calcul[[#This Row],[Traitement]]="","",IF(Tableau_calcul[[#This Row],[Traitement]]&lt;&gt;IF(Tableau_calcul[[#This Row],[Date]]=K197,OFFSET(Tableau_calcul[[#This Row],[Traitement]],2,0),OFFSET(Tableau_calcul[[#This Row],[Traitement]],1,0)),"fin","continue"))</f>
        <v>#NUM!</v>
      </c>
      <c r="F196" s="1">
        <f ca="1">COUNTIF($D$2:D196,"début")</f>
        <v>0</v>
      </c>
      <c r="G196" s="1" t="e">
        <f>IF(Tableau_calcul[[#This Row],[Traitement]]="","",CONCATENATE(Tableau_calcul[[#This Row],[agrégat.période.début]],Tableau_calcul[[#This Row],[agrégat.num]]))</f>
        <v>#NUM!</v>
      </c>
      <c r="H196" s="1" t="e">
        <f>IF(Tableau_calcul[[#This Row],[Traitement]]="","",CONCATENATE(IF(Tableau_calcul[[#This Row],[agrégat.période.fin]]="fin","fin","continue"),Tableau_calcul[[#This Row],[agrégat.num]]))</f>
        <v>#NUM!</v>
      </c>
      <c r="I196" s="5" t="e">
        <f ca="1">IF(Tableau_calcul[[#This Row],[agrégat.période.début]]="début",Tableau_calcul[[#This Row],[Date]],"")</f>
        <v>#NUM!</v>
      </c>
      <c r="J196" s="5" t="e">
        <f>IF(Tableau_calcul[[#This Row],[Traitement]]="","",IF(Tableau_calcul[[#This Row],[agrégat.num.période.fin]]=H195,"",VLOOKUP(CONCATENATE("fin",Tableau_calcul[[#This Row],[agrégat.num]]),Tableau_calcul[[agrégat.num.période.fin]:[Date]],4,FALSE)))</f>
        <v>#NUM!</v>
      </c>
      <c r="K196" s="5">
        <f>IF(AND(OR(MOD(YEAR(K195),400)=0,AND(MOD(YEAR(K195),4)=0,MOD(YEAR(K195),100)&lt;&gt;0)),MONTH(K195)=2,DAY(K195)=28),K195+1,
IF(AND(MONTH(K195)=2,DAY(K195)=28,COUNTIF($K$2:K195,DATE(YEAR(K195)-1,2,28))+COUNTIF($K$2:K195,DATE(YEAR(K195),2,28))&lt;2),DATE(YEAR(K195),2,28),IF(ROW()=2,Date_survenance,K195+1)))</f>
        <v>193</v>
      </c>
      <c r="L19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6" s="24" t="e">
        <f>IF(Tableau_calcul[[#This Row],[Date]]=K195,"",IF(AND(K196=DATE(YEAR(A196)+1,MONTH(A196),DAY(A196)),Tableau_absentéisme_décomposé[[#This Row],[Traitement]]="Plein traitement"),"anniv PT",IF(COUNTIF($P$2:P195,"Plein traitement")+COUNTIF(B196:$B$367,"Plein traitement")&lt;droits_PT,droits_PT-COUNTIF($P$2:P195,"Plein traitement")-COUNTIF(B196:$B$367,"Plein traitement"),0)))</f>
        <v>#NUM!</v>
      </c>
      <c r="N196" s="1" t="e">
        <f>droits_DT</f>
        <v>#NUM!</v>
      </c>
      <c r="O196" s="1" t="e">
        <f>IF(Tableau_calcul[[#This Row],[Date]]=K195,"",IF(AND(K196=DATE(YEAR(A196)+1,MONTH(A196),DAY(A196)),Tableau_absentéisme_décomposé[[#This Row],[Traitement]]="Demi traitement"),"anniv DT",IF(COUNTIF($P$2:P195,"Demi traitement")+IF(AND($A$60=$A$61,$B$60=$B$61,$B$60="Demi traitement"),COUNTIF(B196:$B$367,"Demi traitement")-1,COUNTIF(B196:$B$367,"Demi traitement"))&lt;droits_DT,droits_DT-COUNTIF($P$2:P195,"Demi traitement")-IF(AND($A$60=$A$61,$B$60=$B$61,$B$60="Demi traitement"),COUNTIF(B196:$B$367,"Demi traitement")-1,COUNTIF(B196:$B$367,"Demi traitement")),0)))</f>
        <v>#NUM!</v>
      </c>
      <c r="P196" s="1" t="e">
        <f>IF(M196="","",IF(OR(M196="anniv PT",M196&gt;0),"Plein traitement",IF(OR(LEFT(Statut_agent,1)="A",LEFT(Statut_agent,1)="B",LEFT(Statut_agent,1)="C"),"Demi Traitement",IF(OR(O196="anniv DT",O196&gt;0),"Demi traitement","Sans traitement"))))</f>
        <v>#NUM!</v>
      </c>
    </row>
    <row r="197" spans="1:16" x14ac:dyDescent="0.25">
      <c r="A197" s="28">
        <f>IF(AND(OR(MOD(YEAR(Tableau_calcul[[#This Row],[Date]])-1,400)=0,AND(MOD(YEAR(Tableau_calcul[[#This Row],[Date]])-1,4)=0,MOD(YEAR(Tableau_calcul[[#This Row],[Date]])-1,100)&lt;&gt;0)),MONTH(A196)=2,DAY(A196)=28,COUNTIF($A$2:A196,DATE(YEAR(A196),2,28))&lt;2),DATE(YEAR(Tableau_calcul[[#This Row],[Date]])-1,2,29),IF(AND(DAY(A196)=28,MONTH(A196)=2,COUNTIF($A$2:A196,DATE(YEAR(A196)-1,2,28))+COUNTIF($A$2:A196,DATE(YEAR(A196),2,28))&lt;2),DATE(YEAR(Tableau_calcul[[#This Row],[Date]])-1,2,28),DATE(YEAR(Tableau_calcul[[#This Row],[Date]])-1,MONTH(Tableau_calcul[[#This Row],[Date]]),DAY(Tableau_calcul[[#This Row],[Date]]))))</f>
        <v>693790</v>
      </c>
      <c r="B197" s="1" t="str">
        <f>IF(Tableau_absentéisme_décomposé[[#This Row],[Date]]=A196,"",IFERROR(INDEX(Tableau_absentéisme[],IF(AND(Tableau_absentéisme_décomposé[[#This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7" s="1" t="e">
        <f ca="1">IF(Tableau_calcul[[#This Row],[Traitement]]="","",IF(Tableau_calcul[[#This Row],[Traitement]]&lt;&gt;IF(K195=K196,OFFSET(Tableau_calcul[[#This Row],[Traitement]],2,0),OFFSET(Tableau_calcul[[#This Row],[Traitement]],-1,0)),"début","continue"))</f>
        <v>#NUM!</v>
      </c>
      <c r="E197" s="1" t="e">
        <f ca="1">IF(Tableau_calcul[[#This Row],[Traitement]]="","",IF(Tableau_calcul[[#This Row],[Traitement]]&lt;&gt;IF(Tableau_calcul[[#This Row],[Date]]=K198,OFFSET(Tableau_calcul[[#This Row],[Traitement]],2,0),OFFSET(Tableau_calcul[[#This Row],[Traitement]],1,0)),"fin","continue"))</f>
        <v>#NUM!</v>
      </c>
      <c r="F197" s="1">
        <f ca="1">COUNTIF($D$2:D197,"début")</f>
        <v>0</v>
      </c>
      <c r="G197" s="1" t="e">
        <f>IF(Tableau_calcul[[#This Row],[Traitement]]="","",CONCATENATE(Tableau_calcul[[#This Row],[agrégat.période.début]],Tableau_calcul[[#This Row],[agrégat.num]]))</f>
        <v>#NUM!</v>
      </c>
      <c r="H197" s="1" t="e">
        <f>IF(Tableau_calcul[[#This Row],[Traitement]]="","",CONCATENATE(IF(Tableau_calcul[[#This Row],[agrégat.période.fin]]="fin","fin","continue"),Tableau_calcul[[#This Row],[agrégat.num]]))</f>
        <v>#NUM!</v>
      </c>
      <c r="I197" s="5" t="e">
        <f ca="1">IF(Tableau_calcul[[#This Row],[agrégat.période.début]]="début",Tableau_calcul[[#This Row],[Date]],"")</f>
        <v>#NUM!</v>
      </c>
      <c r="J197" s="5" t="e">
        <f>IF(Tableau_calcul[[#This Row],[Traitement]]="","",IF(Tableau_calcul[[#This Row],[agrégat.num.période.fin]]=H196,"",VLOOKUP(CONCATENATE("fin",Tableau_calcul[[#This Row],[agrégat.num]]),Tableau_calcul[[agrégat.num.période.fin]:[Date]],4,FALSE)))</f>
        <v>#NUM!</v>
      </c>
      <c r="K197" s="5">
        <f>IF(AND(OR(MOD(YEAR(K196),400)=0,AND(MOD(YEAR(K196),4)=0,MOD(YEAR(K196),100)&lt;&gt;0)),MONTH(K196)=2,DAY(K196)=28),K196+1,
IF(AND(MONTH(K196)=2,DAY(K196)=28,COUNTIF($K$2:K196,DATE(YEAR(K196)-1,2,28))+COUNTIF($K$2:K196,DATE(YEAR(K196),2,28))&lt;2),DATE(YEAR(K196),2,28),IF(ROW()=2,Date_survenance,K196+1)))</f>
        <v>194</v>
      </c>
      <c r="L19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7" s="24" t="e">
        <f>IF(Tableau_calcul[[#This Row],[Date]]=K196,"",IF(AND(K197=DATE(YEAR(A197)+1,MONTH(A197),DAY(A197)),Tableau_absentéisme_décomposé[[#This Row],[Traitement]]="Plein traitement"),"anniv PT",IF(COUNTIF($P$2:P196,"Plein traitement")+COUNTIF(B197:$B$367,"Plein traitement")&lt;droits_PT,droits_PT-COUNTIF($P$2:P196,"Plein traitement")-COUNTIF(B197:$B$367,"Plein traitement"),0)))</f>
        <v>#NUM!</v>
      </c>
      <c r="N197" s="1" t="e">
        <f>droits_DT</f>
        <v>#NUM!</v>
      </c>
      <c r="O197" s="1" t="e">
        <f>IF(Tableau_calcul[[#This Row],[Date]]=K196,"",IF(AND(K197=DATE(YEAR(A197)+1,MONTH(A197),DAY(A197)),Tableau_absentéisme_décomposé[[#This Row],[Traitement]]="Demi traitement"),"anniv DT",IF(COUNTIF($P$2:P196,"Demi traitement")+IF(AND($A$60=$A$61,$B$60=$B$61,$B$60="Demi traitement"),COUNTIF(B197:$B$367,"Demi traitement")-1,COUNTIF(B197:$B$367,"Demi traitement"))&lt;droits_DT,droits_DT-COUNTIF($P$2:P196,"Demi traitement")-IF(AND($A$60=$A$61,$B$60=$B$61,$B$60="Demi traitement"),COUNTIF(B197:$B$367,"Demi traitement")-1,COUNTIF(B197:$B$367,"Demi traitement")),0)))</f>
        <v>#NUM!</v>
      </c>
      <c r="P197" s="1" t="e">
        <f>IF(M197="","",IF(OR(M197="anniv PT",M197&gt;0),"Plein traitement",IF(OR(LEFT(Statut_agent,1)="A",LEFT(Statut_agent,1)="B",LEFT(Statut_agent,1)="C"),"Demi Traitement",IF(OR(O197="anniv DT",O197&gt;0),"Demi traitement","Sans traitement"))))</f>
        <v>#NUM!</v>
      </c>
    </row>
    <row r="198" spans="1:16" x14ac:dyDescent="0.25">
      <c r="A198" s="28">
        <f>IF(AND(OR(MOD(YEAR(Tableau_calcul[[#This Row],[Date]])-1,400)=0,AND(MOD(YEAR(Tableau_calcul[[#This Row],[Date]])-1,4)=0,MOD(YEAR(Tableau_calcul[[#This Row],[Date]])-1,100)&lt;&gt;0)),MONTH(A197)=2,DAY(A197)=28,COUNTIF($A$2:A197,DATE(YEAR(A197),2,28))&lt;2),DATE(YEAR(Tableau_calcul[[#This Row],[Date]])-1,2,29),IF(AND(DAY(A197)=28,MONTH(A197)=2,COUNTIF($A$2:A197,DATE(YEAR(A197)-1,2,28))+COUNTIF($A$2:A197,DATE(YEAR(A197),2,28))&lt;2),DATE(YEAR(Tableau_calcul[[#This Row],[Date]])-1,2,28),DATE(YEAR(Tableau_calcul[[#This Row],[Date]])-1,MONTH(Tableau_calcul[[#This Row],[Date]]),DAY(Tableau_calcul[[#This Row],[Date]]))))</f>
        <v>693791</v>
      </c>
      <c r="B198" s="1" t="str">
        <f>IF(Tableau_absentéisme_décomposé[[#This Row],[Date]]=A197,"",IFERROR(INDEX(Tableau_absentéisme[],IF(AND(Tableau_absentéisme_décomposé[[#This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8" s="1" t="e">
        <f ca="1">IF(Tableau_calcul[[#This Row],[Traitement]]="","",IF(Tableau_calcul[[#This Row],[Traitement]]&lt;&gt;IF(K196=K197,OFFSET(Tableau_calcul[[#This Row],[Traitement]],2,0),OFFSET(Tableau_calcul[[#This Row],[Traitement]],-1,0)),"début","continue"))</f>
        <v>#NUM!</v>
      </c>
      <c r="E198" s="1" t="e">
        <f ca="1">IF(Tableau_calcul[[#This Row],[Traitement]]="","",IF(Tableau_calcul[[#This Row],[Traitement]]&lt;&gt;IF(Tableau_calcul[[#This Row],[Date]]=K199,OFFSET(Tableau_calcul[[#This Row],[Traitement]],2,0),OFFSET(Tableau_calcul[[#This Row],[Traitement]],1,0)),"fin","continue"))</f>
        <v>#NUM!</v>
      </c>
      <c r="F198" s="1">
        <f ca="1">COUNTIF($D$2:D198,"début")</f>
        <v>0</v>
      </c>
      <c r="G198" s="1" t="e">
        <f>IF(Tableau_calcul[[#This Row],[Traitement]]="","",CONCATENATE(Tableau_calcul[[#This Row],[agrégat.période.début]],Tableau_calcul[[#This Row],[agrégat.num]]))</f>
        <v>#NUM!</v>
      </c>
      <c r="H198" s="1" t="e">
        <f>IF(Tableau_calcul[[#This Row],[Traitement]]="","",CONCATENATE(IF(Tableau_calcul[[#This Row],[agrégat.période.fin]]="fin","fin","continue"),Tableau_calcul[[#This Row],[agrégat.num]]))</f>
        <v>#NUM!</v>
      </c>
      <c r="I198" s="5" t="e">
        <f ca="1">IF(Tableau_calcul[[#This Row],[agrégat.période.début]]="début",Tableau_calcul[[#This Row],[Date]],"")</f>
        <v>#NUM!</v>
      </c>
      <c r="J198" s="5" t="e">
        <f>IF(Tableau_calcul[[#This Row],[Traitement]]="","",IF(Tableau_calcul[[#This Row],[agrégat.num.période.fin]]=H197,"",VLOOKUP(CONCATENATE("fin",Tableau_calcul[[#This Row],[agrégat.num]]),Tableau_calcul[[agrégat.num.période.fin]:[Date]],4,FALSE)))</f>
        <v>#NUM!</v>
      </c>
      <c r="K198" s="5">
        <f>IF(AND(OR(MOD(YEAR(K197),400)=0,AND(MOD(YEAR(K197),4)=0,MOD(YEAR(K197),100)&lt;&gt;0)),MONTH(K197)=2,DAY(K197)=28),K197+1,
IF(AND(MONTH(K197)=2,DAY(K197)=28,COUNTIF($K$2:K197,DATE(YEAR(K197)-1,2,28))+COUNTIF($K$2:K197,DATE(YEAR(K197),2,28))&lt;2),DATE(YEAR(K197),2,28),IF(ROW()=2,Date_survenance,K197+1)))</f>
        <v>195</v>
      </c>
      <c r="L19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8" s="24" t="e">
        <f>IF(Tableau_calcul[[#This Row],[Date]]=K197,"",IF(AND(K198=DATE(YEAR(A198)+1,MONTH(A198),DAY(A198)),Tableau_absentéisme_décomposé[[#This Row],[Traitement]]="Plein traitement"),"anniv PT",IF(COUNTIF($P$2:P197,"Plein traitement")+COUNTIF(B198:$B$367,"Plein traitement")&lt;droits_PT,droits_PT-COUNTIF($P$2:P197,"Plein traitement")-COUNTIF(B198:$B$367,"Plein traitement"),0)))</f>
        <v>#NUM!</v>
      </c>
      <c r="N198" s="1" t="e">
        <f>droits_DT</f>
        <v>#NUM!</v>
      </c>
      <c r="O198" s="1" t="e">
        <f>IF(Tableau_calcul[[#This Row],[Date]]=K197,"",IF(AND(K198=DATE(YEAR(A198)+1,MONTH(A198),DAY(A198)),Tableau_absentéisme_décomposé[[#This Row],[Traitement]]="Demi traitement"),"anniv DT",IF(COUNTIF($P$2:P197,"Demi traitement")+IF(AND($A$60=$A$61,$B$60=$B$61,$B$60="Demi traitement"),COUNTIF(B198:$B$367,"Demi traitement")-1,COUNTIF(B198:$B$367,"Demi traitement"))&lt;droits_DT,droits_DT-COUNTIF($P$2:P197,"Demi traitement")-IF(AND($A$60=$A$61,$B$60=$B$61,$B$60="Demi traitement"),COUNTIF(B198:$B$367,"Demi traitement")-1,COUNTIF(B198:$B$367,"Demi traitement")),0)))</f>
        <v>#NUM!</v>
      </c>
      <c r="P198" s="1" t="e">
        <f>IF(M198="","",IF(OR(M198="anniv PT",M198&gt;0),"Plein traitement",IF(OR(LEFT(Statut_agent,1)="A",LEFT(Statut_agent,1)="B",LEFT(Statut_agent,1)="C"),"Demi Traitement",IF(OR(O198="anniv DT",O198&gt;0),"Demi traitement","Sans traitement"))))</f>
        <v>#NUM!</v>
      </c>
    </row>
    <row r="199" spans="1:16" x14ac:dyDescent="0.25">
      <c r="A199" s="28">
        <f>IF(AND(OR(MOD(YEAR(Tableau_calcul[[#This Row],[Date]])-1,400)=0,AND(MOD(YEAR(Tableau_calcul[[#This Row],[Date]])-1,4)=0,MOD(YEAR(Tableau_calcul[[#This Row],[Date]])-1,100)&lt;&gt;0)),MONTH(A198)=2,DAY(A198)=28,COUNTIF($A$2:A198,DATE(YEAR(A198),2,28))&lt;2),DATE(YEAR(Tableau_calcul[[#This Row],[Date]])-1,2,29),IF(AND(DAY(A198)=28,MONTH(A198)=2,COUNTIF($A$2:A198,DATE(YEAR(A198)-1,2,28))+COUNTIF($A$2:A198,DATE(YEAR(A198),2,28))&lt;2),DATE(YEAR(Tableau_calcul[[#This Row],[Date]])-1,2,28),DATE(YEAR(Tableau_calcul[[#This Row],[Date]])-1,MONTH(Tableau_calcul[[#This Row],[Date]]),DAY(Tableau_calcul[[#This Row],[Date]]))))</f>
        <v>693792</v>
      </c>
      <c r="B199" s="1" t="str">
        <f>IF(Tableau_absentéisme_décomposé[[#This Row],[Date]]=A198,"",IFERROR(INDEX(Tableau_absentéisme[],IF(AND(Tableau_absentéisme_décomposé[[#This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199" s="1" t="e">
        <f ca="1">IF(Tableau_calcul[[#This Row],[Traitement]]="","",IF(Tableau_calcul[[#This Row],[Traitement]]&lt;&gt;IF(K197=K198,OFFSET(Tableau_calcul[[#This Row],[Traitement]],2,0),OFFSET(Tableau_calcul[[#This Row],[Traitement]],-1,0)),"début","continue"))</f>
        <v>#NUM!</v>
      </c>
      <c r="E199" s="1" t="e">
        <f ca="1">IF(Tableau_calcul[[#This Row],[Traitement]]="","",IF(Tableau_calcul[[#This Row],[Traitement]]&lt;&gt;IF(Tableau_calcul[[#This Row],[Date]]=K200,OFFSET(Tableau_calcul[[#This Row],[Traitement]],2,0),OFFSET(Tableau_calcul[[#This Row],[Traitement]],1,0)),"fin","continue"))</f>
        <v>#NUM!</v>
      </c>
      <c r="F199" s="1">
        <f ca="1">COUNTIF($D$2:D199,"début")</f>
        <v>0</v>
      </c>
      <c r="G199" s="1" t="e">
        <f>IF(Tableau_calcul[[#This Row],[Traitement]]="","",CONCATENATE(Tableau_calcul[[#This Row],[agrégat.période.début]],Tableau_calcul[[#This Row],[agrégat.num]]))</f>
        <v>#NUM!</v>
      </c>
      <c r="H199" s="1" t="e">
        <f>IF(Tableau_calcul[[#This Row],[Traitement]]="","",CONCATENATE(IF(Tableau_calcul[[#This Row],[agrégat.période.fin]]="fin","fin","continue"),Tableau_calcul[[#This Row],[agrégat.num]]))</f>
        <v>#NUM!</v>
      </c>
      <c r="I199" s="5" t="e">
        <f ca="1">IF(Tableau_calcul[[#This Row],[agrégat.période.début]]="début",Tableau_calcul[[#This Row],[Date]],"")</f>
        <v>#NUM!</v>
      </c>
      <c r="J199" s="5" t="e">
        <f>IF(Tableau_calcul[[#This Row],[Traitement]]="","",IF(Tableau_calcul[[#This Row],[agrégat.num.période.fin]]=H198,"",VLOOKUP(CONCATENATE("fin",Tableau_calcul[[#This Row],[agrégat.num]]),Tableau_calcul[[agrégat.num.période.fin]:[Date]],4,FALSE)))</f>
        <v>#NUM!</v>
      </c>
      <c r="K199" s="5">
        <f>IF(AND(OR(MOD(YEAR(K198),400)=0,AND(MOD(YEAR(K198),4)=0,MOD(YEAR(K198),100)&lt;&gt;0)),MONTH(K198)=2,DAY(K198)=28),K198+1,
IF(AND(MONTH(K198)=2,DAY(K198)=28,COUNTIF($K$2:K198,DATE(YEAR(K198)-1,2,28))+COUNTIF($K$2:K198,DATE(YEAR(K198),2,28))&lt;2),DATE(YEAR(K198),2,28),IF(ROW()=2,Date_survenance,K198+1)))</f>
        <v>196</v>
      </c>
      <c r="L19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199" s="24" t="e">
        <f>IF(Tableau_calcul[[#This Row],[Date]]=K198,"",IF(AND(K199=DATE(YEAR(A199)+1,MONTH(A199),DAY(A199)),Tableau_absentéisme_décomposé[[#This Row],[Traitement]]="Plein traitement"),"anniv PT",IF(COUNTIF($P$2:P198,"Plein traitement")+COUNTIF(B199:$B$367,"Plein traitement")&lt;droits_PT,droits_PT-COUNTIF($P$2:P198,"Plein traitement")-COUNTIF(B199:$B$367,"Plein traitement"),0)))</f>
        <v>#NUM!</v>
      </c>
      <c r="N199" s="1" t="e">
        <f>droits_DT</f>
        <v>#NUM!</v>
      </c>
      <c r="O199" s="1" t="e">
        <f>IF(Tableau_calcul[[#This Row],[Date]]=K198,"",IF(AND(K199=DATE(YEAR(A199)+1,MONTH(A199),DAY(A199)),Tableau_absentéisme_décomposé[[#This Row],[Traitement]]="Demi traitement"),"anniv DT",IF(COUNTIF($P$2:P198,"Demi traitement")+IF(AND($A$60=$A$61,$B$60=$B$61,$B$60="Demi traitement"),COUNTIF(B199:$B$367,"Demi traitement")-1,COUNTIF(B199:$B$367,"Demi traitement"))&lt;droits_DT,droits_DT-COUNTIF($P$2:P198,"Demi traitement")-IF(AND($A$60=$A$61,$B$60=$B$61,$B$60="Demi traitement"),COUNTIF(B199:$B$367,"Demi traitement")-1,COUNTIF(B199:$B$367,"Demi traitement")),0)))</f>
        <v>#NUM!</v>
      </c>
      <c r="P199" s="1" t="e">
        <f>IF(M199="","",IF(OR(M199="anniv PT",M199&gt;0),"Plein traitement",IF(OR(LEFT(Statut_agent,1)="A",LEFT(Statut_agent,1)="B",LEFT(Statut_agent,1)="C"),"Demi Traitement",IF(OR(O199="anniv DT",O199&gt;0),"Demi traitement","Sans traitement"))))</f>
        <v>#NUM!</v>
      </c>
    </row>
    <row r="200" spans="1:16" x14ac:dyDescent="0.25">
      <c r="A200" s="28">
        <f>IF(AND(OR(MOD(YEAR(Tableau_calcul[[#This Row],[Date]])-1,400)=0,AND(MOD(YEAR(Tableau_calcul[[#This Row],[Date]])-1,4)=0,MOD(YEAR(Tableau_calcul[[#This Row],[Date]])-1,100)&lt;&gt;0)),MONTH(A199)=2,DAY(A199)=28,COUNTIF($A$2:A199,DATE(YEAR(A199),2,28))&lt;2),DATE(YEAR(Tableau_calcul[[#This Row],[Date]])-1,2,29),IF(AND(DAY(A199)=28,MONTH(A199)=2,COUNTIF($A$2:A199,DATE(YEAR(A199)-1,2,28))+COUNTIF($A$2:A199,DATE(YEAR(A199),2,28))&lt;2),DATE(YEAR(Tableau_calcul[[#This Row],[Date]])-1,2,28),DATE(YEAR(Tableau_calcul[[#This Row],[Date]])-1,MONTH(Tableau_calcul[[#This Row],[Date]]),DAY(Tableau_calcul[[#This Row],[Date]]))))</f>
        <v>693793</v>
      </c>
      <c r="B200" s="1" t="str">
        <f>IF(Tableau_absentéisme_décomposé[[#This Row],[Date]]=A199,"",IFERROR(INDEX(Tableau_absentéisme[],IF(AND(Tableau_absentéisme_décomposé[[#This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0" s="1" t="e">
        <f ca="1">IF(Tableau_calcul[[#This Row],[Traitement]]="","",IF(Tableau_calcul[[#This Row],[Traitement]]&lt;&gt;IF(K198=K199,OFFSET(Tableau_calcul[[#This Row],[Traitement]],2,0),OFFSET(Tableau_calcul[[#This Row],[Traitement]],-1,0)),"début","continue"))</f>
        <v>#NUM!</v>
      </c>
      <c r="E200" s="1" t="e">
        <f ca="1">IF(Tableau_calcul[[#This Row],[Traitement]]="","",IF(Tableau_calcul[[#This Row],[Traitement]]&lt;&gt;IF(Tableau_calcul[[#This Row],[Date]]=K201,OFFSET(Tableau_calcul[[#This Row],[Traitement]],2,0),OFFSET(Tableau_calcul[[#This Row],[Traitement]],1,0)),"fin","continue"))</f>
        <v>#NUM!</v>
      </c>
      <c r="F200" s="1">
        <f ca="1">COUNTIF($D$2:D200,"début")</f>
        <v>0</v>
      </c>
      <c r="G200" s="1" t="e">
        <f>IF(Tableau_calcul[[#This Row],[Traitement]]="","",CONCATENATE(Tableau_calcul[[#This Row],[agrégat.période.début]],Tableau_calcul[[#This Row],[agrégat.num]]))</f>
        <v>#NUM!</v>
      </c>
      <c r="H200" s="1" t="e">
        <f>IF(Tableau_calcul[[#This Row],[Traitement]]="","",CONCATENATE(IF(Tableau_calcul[[#This Row],[agrégat.période.fin]]="fin","fin","continue"),Tableau_calcul[[#This Row],[agrégat.num]]))</f>
        <v>#NUM!</v>
      </c>
      <c r="I200" s="5" t="e">
        <f ca="1">IF(Tableau_calcul[[#This Row],[agrégat.période.début]]="début",Tableau_calcul[[#This Row],[Date]],"")</f>
        <v>#NUM!</v>
      </c>
      <c r="J200" s="5" t="e">
        <f>IF(Tableau_calcul[[#This Row],[Traitement]]="","",IF(Tableau_calcul[[#This Row],[agrégat.num.période.fin]]=H199,"",VLOOKUP(CONCATENATE("fin",Tableau_calcul[[#This Row],[agrégat.num]]),Tableau_calcul[[agrégat.num.période.fin]:[Date]],4,FALSE)))</f>
        <v>#NUM!</v>
      </c>
      <c r="K200" s="5">
        <f>IF(AND(OR(MOD(YEAR(K199),400)=0,AND(MOD(YEAR(K199),4)=0,MOD(YEAR(K199),100)&lt;&gt;0)),MONTH(K199)=2,DAY(K199)=28),K199+1,
IF(AND(MONTH(K199)=2,DAY(K199)=28,COUNTIF($K$2:K199,DATE(YEAR(K199)-1,2,28))+COUNTIF($K$2:K199,DATE(YEAR(K199),2,28))&lt;2),DATE(YEAR(K199),2,28),IF(ROW()=2,Date_survenance,K199+1)))</f>
        <v>197</v>
      </c>
      <c r="L20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0" s="24" t="e">
        <f>IF(Tableau_calcul[[#This Row],[Date]]=K199,"",IF(AND(K200=DATE(YEAR(A200)+1,MONTH(A200),DAY(A200)),Tableau_absentéisme_décomposé[[#This Row],[Traitement]]="Plein traitement"),"anniv PT",IF(COUNTIF($P$2:P199,"Plein traitement")+COUNTIF(B200:$B$367,"Plein traitement")&lt;droits_PT,droits_PT-COUNTIF($P$2:P199,"Plein traitement")-COUNTIF(B200:$B$367,"Plein traitement"),0)))</f>
        <v>#NUM!</v>
      </c>
      <c r="N200" s="1" t="e">
        <f>droits_DT</f>
        <v>#NUM!</v>
      </c>
      <c r="O200" s="1" t="e">
        <f>IF(Tableau_calcul[[#This Row],[Date]]=K199,"",IF(AND(K200=DATE(YEAR(A200)+1,MONTH(A200),DAY(A200)),Tableau_absentéisme_décomposé[[#This Row],[Traitement]]="Demi traitement"),"anniv DT",IF(COUNTIF($P$2:P199,"Demi traitement")+IF(AND($A$60=$A$61,$B$60=$B$61,$B$60="Demi traitement"),COUNTIF(B200:$B$367,"Demi traitement")-1,COUNTIF(B200:$B$367,"Demi traitement"))&lt;droits_DT,droits_DT-COUNTIF($P$2:P199,"Demi traitement")-IF(AND($A$60=$A$61,$B$60=$B$61,$B$60="Demi traitement"),COUNTIF(B200:$B$367,"Demi traitement")-1,COUNTIF(B200:$B$367,"Demi traitement")),0)))</f>
        <v>#NUM!</v>
      </c>
      <c r="P200" s="1" t="e">
        <f>IF(M200="","",IF(OR(M200="anniv PT",M200&gt;0),"Plein traitement",IF(OR(LEFT(Statut_agent,1)="A",LEFT(Statut_agent,1)="B",LEFT(Statut_agent,1)="C"),"Demi Traitement",IF(OR(O200="anniv DT",O200&gt;0),"Demi traitement","Sans traitement"))))</f>
        <v>#NUM!</v>
      </c>
    </row>
    <row r="201" spans="1:16" x14ac:dyDescent="0.25">
      <c r="A201" s="28">
        <f>IF(AND(OR(MOD(YEAR(Tableau_calcul[[#This Row],[Date]])-1,400)=0,AND(MOD(YEAR(Tableau_calcul[[#This Row],[Date]])-1,4)=0,MOD(YEAR(Tableau_calcul[[#This Row],[Date]])-1,100)&lt;&gt;0)),MONTH(A200)=2,DAY(A200)=28,COUNTIF($A$2:A200,DATE(YEAR(A200),2,28))&lt;2),DATE(YEAR(Tableau_calcul[[#This Row],[Date]])-1,2,29),IF(AND(DAY(A200)=28,MONTH(A200)=2,COUNTIF($A$2:A200,DATE(YEAR(A200)-1,2,28))+COUNTIF($A$2:A200,DATE(YEAR(A200),2,28))&lt;2),DATE(YEAR(Tableau_calcul[[#This Row],[Date]])-1,2,28),DATE(YEAR(Tableau_calcul[[#This Row],[Date]])-1,MONTH(Tableau_calcul[[#This Row],[Date]]),DAY(Tableau_calcul[[#This Row],[Date]]))))</f>
        <v>693794</v>
      </c>
      <c r="B201" s="1" t="str">
        <f>IF(Tableau_absentéisme_décomposé[[#This Row],[Date]]=A200,"",IFERROR(INDEX(Tableau_absentéisme[],IF(AND(Tableau_absentéisme_décomposé[[#This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1" s="1" t="e">
        <f ca="1">IF(Tableau_calcul[[#This Row],[Traitement]]="","",IF(Tableau_calcul[[#This Row],[Traitement]]&lt;&gt;IF(K199=K200,OFFSET(Tableau_calcul[[#This Row],[Traitement]],2,0),OFFSET(Tableau_calcul[[#This Row],[Traitement]],-1,0)),"début","continue"))</f>
        <v>#NUM!</v>
      </c>
      <c r="E201" s="1" t="e">
        <f ca="1">IF(Tableau_calcul[[#This Row],[Traitement]]="","",IF(Tableau_calcul[[#This Row],[Traitement]]&lt;&gt;IF(Tableau_calcul[[#This Row],[Date]]=K202,OFFSET(Tableau_calcul[[#This Row],[Traitement]],2,0),OFFSET(Tableau_calcul[[#This Row],[Traitement]],1,0)),"fin","continue"))</f>
        <v>#NUM!</v>
      </c>
      <c r="F201" s="1">
        <f ca="1">COUNTIF($D$2:D201,"début")</f>
        <v>0</v>
      </c>
      <c r="G201" s="1" t="e">
        <f>IF(Tableau_calcul[[#This Row],[Traitement]]="","",CONCATENATE(Tableau_calcul[[#This Row],[agrégat.période.début]],Tableau_calcul[[#This Row],[agrégat.num]]))</f>
        <v>#NUM!</v>
      </c>
      <c r="H201" s="1" t="e">
        <f>IF(Tableau_calcul[[#This Row],[Traitement]]="","",CONCATENATE(IF(Tableau_calcul[[#This Row],[agrégat.période.fin]]="fin","fin","continue"),Tableau_calcul[[#This Row],[agrégat.num]]))</f>
        <v>#NUM!</v>
      </c>
      <c r="I201" s="5" t="e">
        <f ca="1">IF(Tableau_calcul[[#This Row],[agrégat.période.début]]="début",Tableau_calcul[[#This Row],[Date]],"")</f>
        <v>#NUM!</v>
      </c>
      <c r="J201" s="5" t="e">
        <f>IF(Tableau_calcul[[#This Row],[Traitement]]="","",IF(Tableau_calcul[[#This Row],[agrégat.num.période.fin]]=H200,"",VLOOKUP(CONCATENATE("fin",Tableau_calcul[[#This Row],[agrégat.num]]),Tableau_calcul[[agrégat.num.période.fin]:[Date]],4,FALSE)))</f>
        <v>#NUM!</v>
      </c>
      <c r="K201" s="5">
        <f>IF(AND(OR(MOD(YEAR(K200),400)=0,AND(MOD(YEAR(K200),4)=0,MOD(YEAR(K200),100)&lt;&gt;0)),MONTH(K200)=2,DAY(K200)=28),K200+1,
IF(AND(MONTH(K200)=2,DAY(K200)=28,COUNTIF($K$2:K200,DATE(YEAR(K200)-1,2,28))+COUNTIF($K$2:K200,DATE(YEAR(K200),2,28))&lt;2),DATE(YEAR(K200),2,28),IF(ROW()=2,Date_survenance,K200+1)))</f>
        <v>198</v>
      </c>
      <c r="L20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1" s="24" t="e">
        <f>IF(Tableau_calcul[[#This Row],[Date]]=K200,"",IF(AND(K201=DATE(YEAR(A201)+1,MONTH(A201),DAY(A201)),Tableau_absentéisme_décomposé[[#This Row],[Traitement]]="Plein traitement"),"anniv PT",IF(COUNTIF($P$2:P200,"Plein traitement")+COUNTIF(B201:$B$367,"Plein traitement")&lt;droits_PT,droits_PT-COUNTIF($P$2:P200,"Plein traitement")-COUNTIF(B201:$B$367,"Plein traitement"),0)))</f>
        <v>#NUM!</v>
      </c>
      <c r="N201" s="1" t="e">
        <f>droits_DT</f>
        <v>#NUM!</v>
      </c>
      <c r="O201" s="1" t="e">
        <f>IF(Tableau_calcul[[#This Row],[Date]]=K200,"",IF(AND(K201=DATE(YEAR(A201)+1,MONTH(A201),DAY(A201)),Tableau_absentéisme_décomposé[[#This Row],[Traitement]]="Demi traitement"),"anniv DT",IF(COUNTIF($P$2:P200,"Demi traitement")+IF(AND($A$60=$A$61,$B$60=$B$61,$B$60="Demi traitement"),COUNTIF(B201:$B$367,"Demi traitement")-1,COUNTIF(B201:$B$367,"Demi traitement"))&lt;droits_DT,droits_DT-COUNTIF($P$2:P200,"Demi traitement")-IF(AND($A$60=$A$61,$B$60=$B$61,$B$60="Demi traitement"),COUNTIF(B201:$B$367,"Demi traitement")-1,COUNTIF(B201:$B$367,"Demi traitement")),0)))</f>
        <v>#NUM!</v>
      </c>
      <c r="P201" s="1" t="e">
        <f>IF(M201="","",IF(OR(M201="anniv PT",M201&gt;0),"Plein traitement",IF(OR(LEFT(Statut_agent,1)="A",LEFT(Statut_agent,1)="B",LEFT(Statut_agent,1)="C"),"Demi Traitement",IF(OR(O201="anniv DT",O201&gt;0),"Demi traitement","Sans traitement"))))</f>
        <v>#NUM!</v>
      </c>
    </row>
    <row r="202" spans="1:16" x14ac:dyDescent="0.25">
      <c r="A202" s="28">
        <f>IF(AND(OR(MOD(YEAR(Tableau_calcul[[#This Row],[Date]])-1,400)=0,AND(MOD(YEAR(Tableau_calcul[[#This Row],[Date]])-1,4)=0,MOD(YEAR(Tableau_calcul[[#This Row],[Date]])-1,100)&lt;&gt;0)),MONTH(A201)=2,DAY(A201)=28,COUNTIF($A$2:A201,DATE(YEAR(A201),2,28))&lt;2),DATE(YEAR(Tableau_calcul[[#This Row],[Date]])-1,2,29),IF(AND(DAY(A201)=28,MONTH(A201)=2,COUNTIF($A$2:A201,DATE(YEAR(A201)-1,2,28))+COUNTIF($A$2:A201,DATE(YEAR(A201),2,28))&lt;2),DATE(YEAR(Tableau_calcul[[#This Row],[Date]])-1,2,28),DATE(YEAR(Tableau_calcul[[#This Row],[Date]])-1,MONTH(Tableau_calcul[[#This Row],[Date]]),DAY(Tableau_calcul[[#This Row],[Date]]))))</f>
        <v>693795</v>
      </c>
      <c r="B202" s="1" t="str">
        <f>IF(Tableau_absentéisme_décomposé[[#This Row],[Date]]=A201,"",IFERROR(INDEX(Tableau_absentéisme[],IF(AND(Tableau_absentéisme_décomposé[[#This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2" s="1" t="e">
        <f ca="1">IF(Tableau_calcul[[#This Row],[Traitement]]="","",IF(Tableau_calcul[[#This Row],[Traitement]]&lt;&gt;IF(K200=K201,OFFSET(Tableau_calcul[[#This Row],[Traitement]],2,0),OFFSET(Tableau_calcul[[#This Row],[Traitement]],-1,0)),"début","continue"))</f>
        <v>#NUM!</v>
      </c>
      <c r="E202" s="1" t="e">
        <f ca="1">IF(Tableau_calcul[[#This Row],[Traitement]]="","",IF(Tableau_calcul[[#This Row],[Traitement]]&lt;&gt;IF(Tableau_calcul[[#This Row],[Date]]=K203,OFFSET(Tableau_calcul[[#This Row],[Traitement]],2,0),OFFSET(Tableau_calcul[[#This Row],[Traitement]],1,0)),"fin","continue"))</f>
        <v>#NUM!</v>
      </c>
      <c r="F202" s="1">
        <f ca="1">COUNTIF($D$2:D202,"début")</f>
        <v>0</v>
      </c>
      <c r="G202" s="1" t="e">
        <f>IF(Tableau_calcul[[#This Row],[Traitement]]="","",CONCATENATE(Tableau_calcul[[#This Row],[agrégat.période.début]],Tableau_calcul[[#This Row],[agrégat.num]]))</f>
        <v>#NUM!</v>
      </c>
      <c r="H202" s="1" t="e">
        <f>IF(Tableau_calcul[[#This Row],[Traitement]]="","",CONCATENATE(IF(Tableau_calcul[[#This Row],[agrégat.période.fin]]="fin","fin","continue"),Tableau_calcul[[#This Row],[agrégat.num]]))</f>
        <v>#NUM!</v>
      </c>
      <c r="I202" s="5" t="e">
        <f ca="1">IF(Tableau_calcul[[#This Row],[agrégat.période.début]]="début",Tableau_calcul[[#This Row],[Date]],"")</f>
        <v>#NUM!</v>
      </c>
      <c r="J202" s="5" t="e">
        <f>IF(Tableau_calcul[[#This Row],[Traitement]]="","",IF(Tableau_calcul[[#This Row],[agrégat.num.période.fin]]=H201,"",VLOOKUP(CONCATENATE("fin",Tableau_calcul[[#This Row],[agrégat.num]]),Tableau_calcul[[agrégat.num.période.fin]:[Date]],4,FALSE)))</f>
        <v>#NUM!</v>
      </c>
      <c r="K202" s="5">
        <f>IF(AND(OR(MOD(YEAR(K201),400)=0,AND(MOD(YEAR(K201),4)=0,MOD(YEAR(K201),100)&lt;&gt;0)),MONTH(K201)=2,DAY(K201)=28),K201+1,
IF(AND(MONTH(K201)=2,DAY(K201)=28,COUNTIF($K$2:K201,DATE(YEAR(K201)-1,2,28))+COUNTIF($K$2:K201,DATE(YEAR(K201),2,28))&lt;2),DATE(YEAR(K201),2,28),IF(ROW()=2,Date_survenance,K201+1)))</f>
        <v>199</v>
      </c>
      <c r="L20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2" s="24" t="e">
        <f>IF(Tableau_calcul[[#This Row],[Date]]=K201,"",IF(AND(K202=DATE(YEAR(A202)+1,MONTH(A202),DAY(A202)),Tableau_absentéisme_décomposé[[#This Row],[Traitement]]="Plein traitement"),"anniv PT",IF(COUNTIF($P$2:P201,"Plein traitement")+COUNTIF(B202:$B$367,"Plein traitement")&lt;droits_PT,droits_PT-COUNTIF($P$2:P201,"Plein traitement")-COUNTIF(B202:$B$367,"Plein traitement"),0)))</f>
        <v>#NUM!</v>
      </c>
      <c r="N202" s="1" t="e">
        <f>droits_DT</f>
        <v>#NUM!</v>
      </c>
      <c r="O202" s="1" t="e">
        <f>IF(Tableau_calcul[[#This Row],[Date]]=K201,"",IF(AND(K202=DATE(YEAR(A202)+1,MONTH(A202),DAY(A202)),Tableau_absentéisme_décomposé[[#This Row],[Traitement]]="Demi traitement"),"anniv DT",IF(COUNTIF($P$2:P201,"Demi traitement")+IF(AND($A$60=$A$61,$B$60=$B$61,$B$60="Demi traitement"),COUNTIF(B202:$B$367,"Demi traitement")-1,COUNTIF(B202:$B$367,"Demi traitement"))&lt;droits_DT,droits_DT-COUNTIF($P$2:P201,"Demi traitement")-IF(AND($A$60=$A$61,$B$60=$B$61,$B$60="Demi traitement"),COUNTIF(B202:$B$367,"Demi traitement")-1,COUNTIF(B202:$B$367,"Demi traitement")),0)))</f>
        <v>#NUM!</v>
      </c>
      <c r="P202" s="1" t="e">
        <f>IF(M202="","",IF(OR(M202="anniv PT",M202&gt;0),"Plein traitement",IF(OR(LEFT(Statut_agent,1)="A",LEFT(Statut_agent,1)="B",LEFT(Statut_agent,1)="C"),"Demi Traitement",IF(OR(O202="anniv DT",O202&gt;0),"Demi traitement","Sans traitement"))))</f>
        <v>#NUM!</v>
      </c>
    </row>
    <row r="203" spans="1:16" x14ac:dyDescent="0.25">
      <c r="A203" s="28">
        <f>IF(AND(OR(MOD(YEAR(Tableau_calcul[[#This Row],[Date]])-1,400)=0,AND(MOD(YEAR(Tableau_calcul[[#This Row],[Date]])-1,4)=0,MOD(YEAR(Tableau_calcul[[#This Row],[Date]])-1,100)&lt;&gt;0)),MONTH(A202)=2,DAY(A202)=28,COUNTIF($A$2:A202,DATE(YEAR(A202),2,28))&lt;2),DATE(YEAR(Tableau_calcul[[#This Row],[Date]])-1,2,29),IF(AND(DAY(A202)=28,MONTH(A202)=2,COUNTIF($A$2:A202,DATE(YEAR(A202)-1,2,28))+COUNTIF($A$2:A202,DATE(YEAR(A202),2,28))&lt;2),DATE(YEAR(Tableau_calcul[[#This Row],[Date]])-1,2,28),DATE(YEAR(Tableau_calcul[[#This Row],[Date]])-1,MONTH(Tableau_calcul[[#This Row],[Date]]),DAY(Tableau_calcul[[#This Row],[Date]]))))</f>
        <v>693796</v>
      </c>
      <c r="B203" s="1" t="str">
        <f>IF(Tableau_absentéisme_décomposé[[#This Row],[Date]]=A202,"",IFERROR(INDEX(Tableau_absentéisme[],IF(AND(Tableau_absentéisme_décomposé[[#This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3" s="1" t="e">
        <f ca="1">IF(Tableau_calcul[[#This Row],[Traitement]]="","",IF(Tableau_calcul[[#This Row],[Traitement]]&lt;&gt;IF(K201=K202,OFFSET(Tableau_calcul[[#This Row],[Traitement]],2,0),OFFSET(Tableau_calcul[[#This Row],[Traitement]],-1,0)),"début","continue"))</f>
        <v>#NUM!</v>
      </c>
      <c r="E203" s="1" t="e">
        <f ca="1">IF(Tableau_calcul[[#This Row],[Traitement]]="","",IF(Tableau_calcul[[#This Row],[Traitement]]&lt;&gt;IF(Tableau_calcul[[#This Row],[Date]]=K204,OFFSET(Tableau_calcul[[#This Row],[Traitement]],2,0),OFFSET(Tableau_calcul[[#This Row],[Traitement]],1,0)),"fin","continue"))</f>
        <v>#NUM!</v>
      </c>
      <c r="F203" s="1">
        <f ca="1">COUNTIF($D$2:D203,"début")</f>
        <v>0</v>
      </c>
      <c r="G203" s="1" t="e">
        <f>IF(Tableau_calcul[[#This Row],[Traitement]]="","",CONCATENATE(Tableau_calcul[[#This Row],[agrégat.période.début]],Tableau_calcul[[#This Row],[agrégat.num]]))</f>
        <v>#NUM!</v>
      </c>
      <c r="H203" s="1" t="e">
        <f>IF(Tableau_calcul[[#This Row],[Traitement]]="","",CONCATENATE(IF(Tableau_calcul[[#This Row],[agrégat.période.fin]]="fin","fin","continue"),Tableau_calcul[[#This Row],[agrégat.num]]))</f>
        <v>#NUM!</v>
      </c>
      <c r="I203" s="5" t="e">
        <f ca="1">IF(Tableau_calcul[[#This Row],[agrégat.période.début]]="début",Tableau_calcul[[#This Row],[Date]],"")</f>
        <v>#NUM!</v>
      </c>
      <c r="J203" s="5" t="e">
        <f>IF(Tableau_calcul[[#This Row],[Traitement]]="","",IF(Tableau_calcul[[#This Row],[agrégat.num.période.fin]]=H202,"",VLOOKUP(CONCATENATE("fin",Tableau_calcul[[#This Row],[agrégat.num]]),Tableau_calcul[[agrégat.num.période.fin]:[Date]],4,FALSE)))</f>
        <v>#NUM!</v>
      </c>
      <c r="K203" s="5">
        <f>IF(AND(OR(MOD(YEAR(K202),400)=0,AND(MOD(YEAR(K202),4)=0,MOD(YEAR(K202),100)&lt;&gt;0)),MONTH(K202)=2,DAY(K202)=28),K202+1,
IF(AND(MONTH(K202)=2,DAY(K202)=28,COUNTIF($K$2:K202,DATE(YEAR(K202)-1,2,28))+COUNTIF($K$2:K202,DATE(YEAR(K202),2,28))&lt;2),DATE(YEAR(K202),2,28),IF(ROW()=2,Date_survenance,K202+1)))</f>
        <v>200</v>
      </c>
      <c r="L20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3" s="24" t="e">
        <f>IF(Tableau_calcul[[#This Row],[Date]]=K202,"",IF(AND(K203=DATE(YEAR(A203)+1,MONTH(A203),DAY(A203)),Tableau_absentéisme_décomposé[[#This Row],[Traitement]]="Plein traitement"),"anniv PT",IF(COUNTIF($P$2:P202,"Plein traitement")+COUNTIF(B203:$B$367,"Plein traitement")&lt;droits_PT,droits_PT-COUNTIF($P$2:P202,"Plein traitement")-COUNTIF(B203:$B$367,"Plein traitement"),0)))</f>
        <v>#NUM!</v>
      </c>
      <c r="N203" s="1" t="e">
        <f>droits_DT</f>
        <v>#NUM!</v>
      </c>
      <c r="O203" s="1" t="e">
        <f>IF(Tableau_calcul[[#This Row],[Date]]=K202,"",IF(AND(K203=DATE(YEAR(A203)+1,MONTH(A203),DAY(A203)),Tableau_absentéisme_décomposé[[#This Row],[Traitement]]="Demi traitement"),"anniv DT",IF(COUNTIF($P$2:P202,"Demi traitement")+IF(AND($A$60=$A$61,$B$60=$B$61,$B$60="Demi traitement"),COUNTIF(B203:$B$367,"Demi traitement")-1,COUNTIF(B203:$B$367,"Demi traitement"))&lt;droits_DT,droits_DT-COUNTIF($P$2:P202,"Demi traitement")-IF(AND($A$60=$A$61,$B$60=$B$61,$B$60="Demi traitement"),COUNTIF(B203:$B$367,"Demi traitement")-1,COUNTIF(B203:$B$367,"Demi traitement")),0)))</f>
        <v>#NUM!</v>
      </c>
      <c r="P203" s="1" t="e">
        <f>IF(M203="","",IF(OR(M203="anniv PT",M203&gt;0),"Plein traitement",IF(OR(LEFT(Statut_agent,1)="A",LEFT(Statut_agent,1)="B",LEFT(Statut_agent,1)="C"),"Demi Traitement",IF(OR(O203="anniv DT",O203&gt;0),"Demi traitement","Sans traitement"))))</f>
        <v>#NUM!</v>
      </c>
    </row>
    <row r="204" spans="1:16" x14ac:dyDescent="0.25">
      <c r="A204" s="28">
        <f>IF(AND(OR(MOD(YEAR(Tableau_calcul[[#This Row],[Date]])-1,400)=0,AND(MOD(YEAR(Tableau_calcul[[#This Row],[Date]])-1,4)=0,MOD(YEAR(Tableau_calcul[[#This Row],[Date]])-1,100)&lt;&gt;0)),MONTH(A203)=2,DAY(A203)=28,COUNTIF($A$2:A203,DATE(YEAR(A203),2,28))&lt;2),DATE(YEAR(Tableau_calcul[[#This Row],[Date]])-1,2,29),IF(AND(DAY(A203)=28,MONTH(A203)=2,COUNTIF($A$2:A203,DATE(YEAR(A203)-1,2,28))+COUNTIF($A$2:A203,DATE(YEAR(A203),2,28))&lt;2),DATE(YEAR(Tableau_calcul[[#This Row],[Date]])-1,2,28),DATE(YEAR(Tableau_calcul[[#This Row],[Date]])-1,MONTH(Tableau_calcul[[#This Row],[Date]]),DAY(Tableau_calcul[[#This Row],[Date]]))))</f>
        <v>693797</v>
      </c>
      <c r="B204" s="1" t="str">
        <f>IF(Tableau_absentéisme_décomposé[[#This Row],[Date]]=A203,"",IFERROR(INDEX(Tableau_absentéisme[],IF(AND(Tableau_absentéisme_décomposé[[#This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4" s="1" t="e">
        <f ca="1">IF(Tableau_calcul[[#This Row],[Traitement]]="","",IF(Tableau_calcul[[#This Row],[Traitement]]&lt;&gt;IF(K202=K203,OFFSET(Tableau_calcul[[#This Row],[Traitement]],2,0),OFFSET(Tableau_calcul[[#This Row],[Traitement]],-1,0)),"début","continue"))</f>
        <v>#NUM!</v>
      </c>
      <c r="E204" s="1" t="e">
        <f ca="1">IF(Tableau_calcul[[#This Row],[Traitement]]="","",IF(Tableau_calcul[[#This Row],[Traitement]]&lt;&gt;IF(Tableau_calcul[[#This Row],[Date]]=K205,OFFSET(Tableau_calcul[[#This Row],[Traitement]],2,0),OFFSET(Tableau_calcul[[#This Row],[Traitement]],1,0)),"fin","continue"))</f>
        <v>#NUM!</v>
      </c>
      <c r="F204" s="1">
        <f ca="1">COUNTIF($D$2:D204,"début")</f>
        <v>0</v>
      </c>
      <c r="G204" s="1" t="e">
        <f>IF(Tableau_calcul[[#This Row],[Traitement]]="","",CONCATENATE(Tableau_calcul[[#This Row],[agrégat.période.début]],Tableau_calcul[[#This Row],[agrégat.num]]))</f>
        <v>#NUM!</v>
      </c>
      <c r="H204" s="1" t="e">
        <f>IF(Tableau_calcul[[#This Row],[Traitement]]="","",CONCATENATE(IF(Tableau_calcul[[#This Row],[agrégat.période.fin]]="fin","fin","continue"),Tableau_calcul[[#This Row],[agrégat.num]]))</f>
        <v>#NUM!</v>
      </c>
      <c r="I204" s="5" t="e">
        <f ca="1">IF(Tableau_calcul[[#This Row],[agrégat.période.début]]="début",Tableau_calcul[[#This Row],[Date]],"")</f>
        <v>#NUM!</v>
      </c>
      <c r="J204" s="5" t="e">
        <f>IF(Tableau_calcul[[#This Row],[Traitement]]="","",IF(Tableau_calcul[[#This Row],[agrégat.num.période.fin]]=H203,"",VLOOKUP(CONCATENATE("fin",Tableau_calcul[[#This Row],[agrégat.num]]),Tableau_calcul[[agrégat.num.période.fin]:[Date]],4,FALSE)))</f>
        <v>#NUM!</v>
      </c>
      <c r="K204" s="5">
        <f>IF(AND(OR(MOD(YEAR(K203),400)=0,AND(MOD(YEAR(K203),4)=0,MOD(YEAR(K203),100)&lt;&gt;0)),MONTH(K203)=2,DAY(K203)=28),K203+1,
IF(AND(MONTH(K203)=2,DAY(K203)=28,COUNTIF($K$2:K203,DATE(YEAR(K203)-1,2,28))+COUNTIF($K$2:K203,DATE(YEAR(K203),2,28))&lt;2),DATE(YEAR(K203),2,28),IF(ROW()=2,Date_survenance,K203+1)))</f>
        <v>201</v>
      </c>
      <c r="L20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4" s="24" t="e">
        <f>IF(Tableau_calcul[[#This Row],[Date]]=K203,"",IF(AND(K204=DATE(YEAR(A204)+1,MONTH(A204),DAY(A204)),Tableau_absentéisme_décomposé[[#This Row],[Traitement]]="Plein traitement"),"anniv PT",IF(COUNTIF($P$2:P203,"Plein traitement")+COUNTIF(B204:$B$367,"Plein traitement")&lt;droits_PT,droits_PT-COUNTIF($P$2:P203,"Plein traitement")-COUNTIF(B204:$B$367,"Plein traitement"),0)))</f>
        <v>#NUM!</v>
      </c>
      <c r="N204" s="1" t="e">
        <f>droits_DT</f>
        <v>#NUM!</v>
      </c>
      <c r="O204" s="1" t="e">
        <f>IF(Tableau_calcul[[#This Row],[Date]]=K203,"",IF(AND(K204=DATE(YEAR(A204)+1,MONTH(A204),DAY(A204)),Tableau_absentéisme_décomposé[[#This Row],[Traitement]]="Demi traitement"),"anniv DT",IF(COUNTIF($P$2:P203,"Demi traitement")+IF(AND($A$60=$A$61,$B$60=$B$61,$B$60="Demi traitement"),COUNTIF(B204:$B$367,"Demi traitement")-1,COUNTIF(B204:$B$367,"Demi traitement"))&lt;droits_DT,droits_DT-COUNTIF($P$2:P203,"Demi traitement")-IF(AND($A$60=$A$61,$B$60=$B$61,$B$60="Demi traitement"),COUNTIF(B204:$B$367,"Demi traitement")-1,COUNTIF(B204:$B$367,"Demi traitement")),0)))</f>
        <v>#NUM!</v>
      </c>
      <c r="P204" s="1" t="e">
        <f>IF(M204="","",IF(OR(M204="anniv PT",M204&gt;0),"Plein traitement",IF(OR(LEFT(Statut_agent,1)="A",LEFT(Statut_agent,1)="B",LEFT(Statut_agent,1)="C"),"Demi Traitement",IF(OR(O204="anniv DT",O204&gt;0),"Demi traitement","Sans traitement"))))</f>
        <v>#NUM!</v>
      </c>
    </row>
    <row r="205" spans="1:16" x14ac:dyDescent="0.25">
      <c r="A205" s="28">
        <f>IF(AND(OR(MOD(YEAR(Tableau_calcul[[#This Row],[Date]])-1,400)=0,AND(MOD(YEAR(Tableau_calcul[[#This Row],[Date]])-1,4)=0,MOD(YEAR(Tableau_calcul[[#This Row],[Date]])-1,100)&lt;&gt;0)),MONTH(A204)=2,DAY(A204)=28,COUNTIF($A$2:A204,DATE(YEAR(A204),2,28))&lt;2),DATE(YEAR(Tableau_calcul[[#This Row],[Date]])-1,2,29),IF(AND(DAY(A204)=28,MONTH(A204)=2,COUNTIF($A$2:A204,DATE(YEAR(A204)-1,2,28))+COUNTIF($A$2:A204,DATE(YEAR(A204),2,28))&lt;2),DATE(YEAR(Tableau_calcul[[#This Row],[Date]])-1,2,28),DATE(YEAR(Tableau_calcul[[#This Row],[Date]])-1,MONTH(Tableau_calcul[[#This Row],[Date]]),DAY(Tableau_calcul[[#This Row],[Date]]))))</f>
        <v>693798</v>
      </c>
      <c r="B205" s="1" t="str">
        <f>IF(Tableau_absentéisme_décomposé[[#This Row],[Date]]=A204,"",IFERROR(INDEX(Tableau_absentéisme[],IF(AND(Tableau_absentéisme_décomposé[[#This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5" s="1" t="e">
        <f ca="1">IF(Tableau_calcul[[#This Row],[Traitement]]="","",IF(Tableau_calcul[[#This Row],[Traitement]]&lt;&gt;IF(K203=K204,OFFSET(Tableau_calcul[[#This Row],[Traitement]],2,0),OFFSET(Tableau_calcul[[#This Row],[Traitement]],-1,0)),"début","continue"))</f>
        <v>#NUM!</v>
      </c>
      <c r="E205" s="1" t="e">
        <f ca="1">IF(Tableau_calcul[[#This Row],[Traitement]]="","",IF(Tableau_calcul[[#This Row],[Traitement]]&lt;&gt;IF(Tableau_calcul[[#This Row],[Date]]=K206,OFFSET(Tableau_calcul[[#This Row],[Traitement]],2,0),OFFSET(Tableau_calcul[[#This Row],[Traitement]],1,0)),"fin","continue"))</f>
        <v>#NUM!</v>
      </c>
      <c r="F205" s="1">
        <f ca="1">COUNTIF($D$2:D205,"début")</f>
        <v>0</v>
      </c>
      <c r="G205" s="1" t="e">
        <f>IF(Tableau_calcul[[#This Row],[Traitement]]="","",CONCATENATE(Tableau_calcul[[#This Row],[agrégat.période.début]],Tableau_calcul[[#This Row],[agrégat.num]]))</f>
        <v>#NUM!</v>
      </c>
      <c r="H205" s="1" t="e">
        <f>IF(Tableau_calcul[[#This Row],[Traitement]]="","",CONCATENATE(IF(Tableau_calcul[[#This Row],[agrégat.période.fin]]="fin","fin","continue"),Tableau_calcul[[#This Row],[agrégat.num]]))</f>
        <v>#NUM!</v>
      </c>
      <c r="I205" s="5" t="e">
        <f ca="1">IF(Tableau_calcul[[#This Row],[agrégat.période.début]]="début",Tableau_calcul[[#This Row],[Date]],"")</f>
        <v>#NUM!</v>
      </c>
      <c r="J205" s="5" t="e">
        <f>IF(Tableau_calcul[[#This Row],[Traitement]]="","",IF(Tableau_calcul[[#This Row],[agrégat.num.période.fin]]=H204,"",VLOOKUP(CONCATENATE("fin",Tableau_calcul[[#This Row],[agrégat.num]]),Tableau_calcul[[agrégat.num.période.fin]:[Date]],4,FALSE)))</f>
        <v>#NUM!</v>
      </c>
      <c r="K205" s="5">
        <f>IF(AND(OR(MOD(YEAR(K204),400)=0,AND(MOD(YEAR(K204),4)=0,MOD(YEAR(K204),100)&lt;&gt;0)),MONTH(K204)=2,DAY(K204)=28),K204+1,
IF(AND(MONTH(K204)=2,DAY(K204)=28,COUNTIF($K$2:K204,DATE(YEAR(K204)-1,2,28))+COUNTIF($K$2:K204,DATE(YEAR(K204),2,28))&lt;2),DATE(YEAR(K204),2,28),IF(ROW()=2,Date_survenance,K204+1)))</f>
        <v>202</v>
      </c>
      <c r="L20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5" s="24" t="e">
        <f>IF(Tableau_calcul[[#This Row],[Date]]=K204,"",IF(AND(K205=DATE(YEAR(A205)+1,MONTH(A205),DAY(A205)),Tableau_absentéisme_décomposé[[#This Row],[Traitement]]="Plein traitement"),"anniv PT",IF(COUNTIF($P$2:P204,"Plein traitement")+COUNTIF(B205:$B$367,"Plein traitement")&lt;droits_PT,droits_PT-COUNTIF($P$2:P204,"Plein traitement")-COUNTIF(B205:$B$367,"Plein traitement"),0)))</f>
        <v>#NUM!</v>
      </c>
      <c r="N205" s="1" t="e">
        <f>droits_DT</f>
        <v>#NUM!</v>
      </c>
      <c r="O205" s="1" t="e">
        <f>IF(Tableau_calcul[[#This Row],[Date]]=K204,"",IF(AND(K205=DATE(YEAR(A205)+1,MONTH(A205),DAY(A205)),Tableau_absentéisme_décomposé[[#This Row],[Traitement]]="Demi traitement"),"anniv DT",IF(COUNTIF($P$2:P204,"Demi traitement")+IF(AND($A$60=$A$61,$B$60=$B$61,$B$60="Demi traitement"),COUNTIF(B205:$B$367,"Demi traitement")-1,COUNTIF(B205:$B$367,"Demi traitement"))&lt;droits_DT,droits_DT-COUNTIF($P$2:P204,"Demi traitement")-IF(AND($A$60=$A$61,$B$60=$B$61,$B$60="Demi traitement"),COUNTIF(B205:$B$367,"Demi traitement")-1,COUNTIF(B205:$B$367,"Demi traitement")),0)))</f>
        <v>#NUM!</v>
      </c>
      <c r="P205" s="1" t="e">
        <f>IF(M205="","",IF(OR(M205="anniv PT",M205&gt;0),"Plein traitement",IF(OR(LEFT(Statut_agent,1)="A",LEFT(Statut_agent,1)="B",LEFT(Statut_agent,1)="C"),"Demi Traitement",IF(OR(O205="anniv DT",O205&gt;0),"Demi traitement","Sans traitement"))))</f>
        <v>#NUM!</v>
      </c>
    </row>
    <row r="206" spans="1:16" x14ac:dyDescent="0.25">
      <c r="A206" s="28">
        <f>IF(AND(OR(MOD(YEAR(Tableau_calcul[[#This Row],[Date]])-1,400)=0,AND(MOD(YEAR(Tableau_calcul[[#This Row],[Date]])-1,4)=0,MOD(YEAR(Tableau_calcul[[#This Row],[Date]])-1,100)&lt;&gt;0)),MONTH(A205)=2,DAY(A205)=28,COUNTIF($A$2:A205,DATE(YEAR(A205),2,28))&lt;2),DATE(YEAR(Tableau_calcul[[#This Row],[Date]])-1,2,29),IF(AND(DAY(A205)=28,MONTH(A205)=2,COUNTIF($A$2:A205,DATE(YEAR(A205)-1,2,28))+COUNTIF($A$2:A205,DATE(YEAR(A205),2,28))&lt;2),DATE(YEAR(Tableau_calcul[[#This Row],[Date]])-1,2,28),DATE(YEAR(Tableau_calcul[[#This Row],[Date]])-1,MONTH(Tableau_calcul[[#This Row],[Date]]),DAY(Tableau_calcul[[#This Row],[Date]]))))</f>
        <v>693799</v>
      </c>
      <c r="B206" s="1" t="str">
        <f>IF(Tableau_absentéisme_décomposé[[#This Row],[Date]]=A205,"",IFERROR(INDEX(Tableau_absentéisme[],IF(AND(Tableau_absentéisme_décomposé[[#This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6" s="1" t="e">
        <f ca="1">IF(Tableau_calcul[[#This Row],[Traitement]]="","",IF(Tableau_calcul[[#This Row],[Traitement]]&lt;&gt;IF(K204=K205,OFFSET(Tableau_calcul[[#This Row],[Traitement]],2,0),OFFSET(Tableau_calcul[[#This Row],[Traitement]],-1,0)),"début","continue"))</f>
        <v>#NUM!</v>
      </c>
      <c r="E206" s="1" t="e">
        <f ca="1">IF(Tableau_calcul[[#This Row],[Traitement]]="","",IF(Tableau_calcul[[#This Row],[Traitement]]&lt;&gt;IF(Tableau_calcul[[#This Row],[Date]]=K207,OFFSET(Tableau_calcul[[#This Row],[Traitement]],2,0),OFFSET(Tableau_calcul[[#This Row],[Traitement]],1,0)),"fin","continue"))</f>
        <v>#NUM!</v>
      </c>
      <c r="F206" s="1">
        <f ca="1">COUNTIF($D$2:D206,"début")</f>
        <v>0</v>
      </c>
      <c r="G206" s="1" t="e">
        <f>IF(Tableau_calcul[[#This Row],[Traitement]]="","",CONCATENATE(Tableau_calcul[[#This Row],[agrégat.période.début]],Tableau_calcul[[#This Row],[agrégat.num]]))</f>
        <v>#NUM!</v>
      </c>
      <c r="H206" s="1" t="e">
        <f>IF(Tableau_calcul[[#This Row],[Traitement]]="","",CONCATENATE(IF(Tableau_calcul[[#This Row],[agrégat.période.fin]]="fin","fin","continue"),Tableau_calcul[[#This Row],[agrégat.num]]))</f>
        <v>#NUM!</v>
      </c>
      <c r="I206" s="5" t="e">
        <f ca="1">IF(Tableau_calcul[[#This Row],[agrégat.période.début]]="début",Tableau_calcul[[#This Row],[Date]],"")</f>
        <v>#NUM!</v>
      </c>
      <c r="J206" s="5" t="e">
        <f>IF(Tableau_calcul[[#This Row],[Traitement]]="","",IF(Tableau_calcul[[#This Row],[agrégat.num.période.fin]]=H205,"",VLOOKUP(CONCATENATE("fin",Tableau_calcul[[#This Row],[agrégat.num]]),Tableau_calcul[[agrégat.num.période.fin]:[Date]],4,FALSE)))</f>
        <v>#NUM!</v>
      </c>
      <c r="K206" s="5">
        <f>IF(AND(OR(MOD(YEAR(K205),400)=0,AND(MOD(YEAR(K205),4)=0,MOD(YEAR(K205),100)&lt;&gt;0)),MONTH(K205)=2,DAY(K205)=28),K205+1,
IF(AND(MONTH(K205)=2,DAY(K205)=28,COUNTIF($K$2:K205,DATE(YEAR(K205)-1,2,28))+COUNTIF($K$2:K205,DATE(YEAR(K205),2,28))&lt;2),DATE(YEAR(K205),2,28),IF(ROW()=2,Date_survenance,K205+1)))</f>
        <v>203</v>
      </c>
      <c r="L20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6" s="24" t="e">
        <f>IF(Tableau_calcul[[#This Row],[Date]]=K205,"",IF(AND(K206=DATE(YEAR(A206)+1,MONTH(A206),DAY(A206)),Tableau_absentéisme_décomposé[[#This Row],[Traitement]]="Plein traitement"),"anniv PT",IF(COUNTIF($P$2:P205,"Plein traitement")+COUNTIF(B206:$B$367,"Plein traitement")&lt;droits_PT,droits_PT-COUNTIF($P$2:P205,"Plein traitement")-COUNTIF(B206:$B$367,"Plein traitement"),0)))</f>
        <v>#NUM!</v>
      </c>
      <c r="N206" s="1" t="e">
        <f>droits_DT</f>
        <v>#NUM!</v>
      </c>
      <c r="O206" s="1" t="e">
        <f>IF(Tableau_calcul[[#This Row],[Date]]=K205,"",IF(AND(K206=DATE(YEAR(A206)+1,MONTH(A206),DAY(A206)),Tableau_absentéisme_décomposé[[#This Row],[Traitement]]="Demi traitement"),"anniv DT",IF(COUNTIF($P$2:P205,"Demi traitement")+IF(AND($A$60=$A$61,$B$60=$B$61,$B$60="Demi traitement"),COUNTIF(B206:$B$367,"Demi traitement")-1,COUNTIF(B206:$B$367,"Demi traitement"))&lt;droits_DT,droits_DT-COUNTIF($P$2:P205,"Demi traitement")-IF(AND($A$60=$A$61,$B$60=$B$61,$B$60="Demi traitement"),COUNTIF(B206:$B$367,"Demi traitement")-1,COUNTIF(B206:$B$367,"Demi traitement")),0)))</f>
        <v>#NUM!</v>
      </c>
      <c r="P206" s="1" t="e">
        <f>IF(M206="","",IF(OR(M206="anniv PT",M206&gt;0),"Plein traitement",IF(OR(LEFT(Statut_agent,1)="A",LEFT(Statut_agent,1)="B",LEFT(Statut_agent,1)="C"),"Demi Traitement",IF(OR(O206="anniv DT",O206&gt;0),"Demi traitement","Sans traitement"))))</f>
        <v>#NUM!</v>
      </c>
    </row>
    <row r="207" spans="1:16" x14ac:dyDescent="0.25">
      <c r="A207" s="28">
        <f>IF(AND(OR(MOD(YEAR(Tableau_calcul[[#This Row],[Date]])-1,400)=0,AND(MOD(YEAR(Tableau_calcul[[#This Row],[Date]])-1,4)=0,MOD(YEAR(Tableau_calcul[[#This Row],[Date]])-1,100)&lt;&gt;0)),MONTH(A206)=2,DAY(A206)=28,COUNTIF($A$2:A206,DATE(YEAR(A206),2,28))&lt;2),DATE(YEAR(Tableau_calcul[[#This Row],[Date]])-1,2,29),IF(AND(DAY(A206)=28,MONTH(A206)=2,COUNTIF($A$2:A206,DATE(YEAR(A206)-1,2,28))+COUNTIF($A$2:A206,DATE(YEAR(A206),2,28))&lt;2),DATE(YEAR(Tableau_calcul[[#This Row],[Date]])-1,2,28),DATE(YEAR(Tableau_calcul[[#This Row],[Date]])-1,MONTH(Tableau_calcul[[#This Row],[Date]]),DAY(Tableau_calcul[[#This Row],[Date]]))))</f>
        <v>693800</v>
      </c>
      <c r="B207" s="1" t="str">
        <f>IF(Tableau_absentéisme_décomposé[[#This Row],[Date]]=A206,"",IFERROR(INDEX(Tableau_absentéisme[],IF(AND(Tableau_absentéisme_décomposé[[#This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7" s="1" t="e">
        <f ca="1">IF(Tableau_calcul[[#This Row],[Traitement]]="","",IF(Tableau_calcul[[#This Row],[Traitement]]&lt;&gt;IF(K205=K206,OFFSET(Tableau_calcul[[#This Row],[Traitement]],2,0),OFFSET(Tableau_calcul[[#This Row],[Traitement]],-1,0)),"début","continue"))</f>
        <v>#NUM!</v>
      </c>
      <c r="E207" s="1" t="e">
        <f ca="1">IF(Tableau_calcul[[#This Row],[Traitement]]="","",IF(Tableau_calcul[[#This Row],[Traitement]]&lt;&gt;IF(Tableau_calcul[[#This Row],[Date]]=K208,OFFSET(Tableau_calcul[[#This Row],[Traitement]],2,0),OFFSET(Tableau_calcul[[#This Row],[Traitement]],1,0)),"fin","continue"))</f>
        <v>#NUM!</v>
      </c>
      <c r="F207" s="1">
        <f ca="1">COUNTIF($D$2:D207,"début")</f>
        <v>0</v>
      </c>
      <c r="G207" s="1" t="e">
        <f>IF(Tableau_calcul[[#This Row],[Traitement]]="","",CONCATENATE(Tableau_calcul[[#This Row],[agrégat.période.début]],Tableau_calcul[[#This Row],[agrégat.num]]))</f>
        <v>#NUM!</v>
      </c>
      <c r="H207" s="1" t="e">
        <f>IF(Tableau_calcul[[#This Row],[Traitement]]="","",CONCATENATE(IF(Tableau_calcul[[#This Row],[agrégat.période.fin]]="fin","fin","continue"),Tableau_calcul[[#This Row],[agrégat.num]]))</f>
        <v>#NUM!</v>
      </c>
      <c r="I207" s="5" t="e">
        <f ca="1">IF(Tableau_calcul[[#This Row],[agrégat.période.début]]="début",Tableau_calcul[[#This Row],[Date]],"")</f>
        <v>#NUM!</v>
      </c>
      <c r="J207" s="5" t="e">
        <f>IF(Tableau_calcul[[#This Row],[Traitement]]="","",IF(Tableau_calcul[[#This Row],[agrégat.num.période.fin]]=H206,"",VLOOKUP(CONCATENATE("fin",Tableau_calcul[[#This Row],[agrégat.num]]),Tableau_calcul[[agrégat.num.période.fin]:[Date]],4,FALSE)))</f>
        <v>#NUM!</v>
      </c>
      <c r="K207" s="5">
        <f>IF(AND(OR(MOD(YEAR(K206),400)=0,AND(MOD(YEAR(K206),4)=0,MOD(YEAR(K206),100)&lt;&gt;0)),MONTH(K206)=2,DAY(K206)=28),K206+1,
IF(AND(MONTH(K206)=2,DAY(K206)=28,COUNTIF($K$2:K206,DATE(YEAR(K206)-1,2,28))+COUNTIF($K$2:K206,DATE(YEAR(K206),2,28))&lt;2),DATE(YEAR(K206),2,28),IF(ROW()=2,Date_survenance,K206+1)))</f>
        <v>204</v>
      </c>
      <c r="L20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7" s="24" t="e">
        <f>IF(Tableau_calcul[[#This Row],[Date]]=K206,"",IF(AND(K207=DATE(YEAR(A207)+1,MONTH(A207),DAY(A207)),Tableau_absentéisme_décomposé[[#This Row],[Traitement]]="Plein traitement"),"anniv PT",IF(COUNTIF($P$2:P206,"Plein traitement")+COUNTIF(B207:$B$367,"Plein traitement")&lt;droits_PT,droits_PT-COUNTIF($P$2:P206,"Plein traitement")-COUNTIF(B207:$B$367,"Plein traitement"),0)))</f>
        <v>#NUM!</v>
      </c>
      <c r="N207" s="1" t="e">
        <f>droits_DT</f>
        <v>#NUM!</v>
      </c>
      <c r="O207" s="1" t="e">
        <f>IF(Tableau_calcul[[#This Row],[Date]]=K206,"",IF(AND(K207=DATE(YEAR(A207)+1,MONTH(A207),DAY(A207)),Tableau_absentéisme_décomposé[[#This Row],[Traitement]]="Demi traitement"),"anniv DT",IF(COUNTIF($P$2:P206,"Demi traitement")+IF(AND($A$60=$A$61,$B$60=$B$61,$B$60="Demi traitement"),COUNTIF(B207:$B$367,"Demi traitement")-1,COUNTIF(B207:$B$367,"Demi traitement"))&lt;droits_DT,droits_DT-COUNTIF($P$2:P206,"Demi traitement")-IF(AND($A$60=$A$61,$B$60=$B$61,$B$60="Demi traitement"),COUNTIF(B207:$B$367,"Demi traitement")-1,COUNTIF(B207:$B$367,"Demi traitement")),0)))</f>
        <v>#NUM!</v>
      </c>
      <c r="P207" s="1" t="e">
        <f>IF(M207="","",IF(OR(M207="anniv PT",M207&gt;0),"Plein traitement",IF(OR(LEFT(Statut_agent,1)="A",LEFT(Statut_agent,1)="B",LEFT(Statut_agent,1)="C"),"Demi Traitement",IF(OR(O207="anniv DT",O207&gt;0),"Demi traitement","Sans traitement"))))</f>
        <v>#NUM!</v>
      </c>
    </row>
    <row r="208" spans="1:16" x14ac:dyDescent="0.25">
      <c r="A208" s="28">
        <f>IF(AND(OR(MOD(YEAR(Tableau_calcul[[#This Row],[Date]])-1,400)=0,AND(MOD(YEAR(Tableau_calcul[[#This Row],[Date]])-1,4)=0,MOD(YEAR(Tableau_calcul[[#This Row],[Date]])-1,100)&lt;&gt;0)),MONTH(A207)=2,DAY(A207)=28,COUNTIF($A$2:A207,DATE(YEAR(A207),2,28))&lt;2),DATE(YEAR(Tableau_calcul[[#This Row],[Date]])-1,2,29),IF(AND(DAY(A207)=28,MONTH(A207)=2,COUNTIF($A$2:A207,DATE(YEAR(A207)-1,2,28))+COUNTIF($A$2:A207,DATE(YEAR(A207),2,28))&lt;2),DATE(YEAR(Tableau_calcul[[#This Row],[Date]])-1,2,28),DATE(YEAR(Tableau_calcul[[#This Row],[Date]])-1,MONTH(Tableau_calcul[[#This Row],[Date]]),DAY(Tableau_calcul[[#This Row],[Date]]))))</f>
        <v>693801</v>
      </c>
      <c r="B208" s="1" t="str">
        <f>IF(Tableau_absentéisme_décomposé[[#This Row],[Date]]=A207,"",IFERROR(INDEX(Tableau_absentéisme[],IF(AND(Tableau_absentéisme_décomposé[[#This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8" s="1" t="e">
        <f ca="1">IF(Tableau_calcul[[#This Row],[Traitement]]="","",IF(Tableau_calcul[[#This Row],[Traitement]]&lt;&gt;IF(K206=K207,OFFSET(Tableau_calcul[[#This Row],[Traitement]],2,0),OFFSET(Tableau_calcul[[#This Row],[Traitement]],-1,0)),"début","continue"))</f>
        <v>#NUM!</v>
      </c>
      <c r="E208" s="1" t="e">
        <f ca="1">IF(Tableau_calcul[[#This Row],[Traitement]]="","",IF(Tableau_calcul[[#This Row],[Traitement]]&lt;&gt;IF(Tableau_calcul[[#This Row],[Date]]=K209,OFFSET(Tableau_calcul[[#This Row],[Traitement]],2,0),OFFSET(Tableau_calcul[[#This Row],[Traitement]],1,0)),"fin","continue"))</f>
        <v>#NUM!</v>
      </c>
      <c r="F208" s="1">
        <f ca="1">COUNTIF($D$2:D208,"début")</f>
        <v>0</v>
      </c>
      <c r="G208" s="1" t="e">
        <f>IF(Tableau_calcul[[#This Row],[Traitement]]="","",CONCATENATE(Tableau_calcul[[#This Row],[agrégat.période.début]],Tableau_calcul[[#This Row],[agrégat.num]]))</f>
        <v>#NUM!</v>
      </c>
      <c r="H208" s="1" t="e">
        <f>IF(Tableau_calcul[[#This Row],[Traitement]]="","",CONCATENATE(IF(Tableau_calcul[[#This Row],[agrégat.période.fin]]="fin","fin","continue"),Tableau_calcul[[#This Row],[agrégat.num]]))</f>
        <v>#NUM!</v>
      </c>
      <c r="I208" s="5" t="e">
        <f ca="1">IF(Tableau_calcul[[#This Row],[agrégat.période.début]]="début",Tableau_calcul[[#This Row],[Date]],"")</f>
        <v>#NUM!</v>
      </c>
      <c r="J208" s="5" t="e">
        <f>IF(Tableau_calcul[[#This Row],[Traitement]]="","",IF(Tableau_calcul[[#This Row],[agrégat.num.période.fin]]=H207,"",VLOOKUP(CONCATENATE("fin",Tableau_calcul[[#This Row],[agrégat.num]]),Tableau_calcul[[agrégat.num.période.fin]:[Date]],4,FALSE)))</f>
        <v>#NUM!</v>
      </c>
      <c r="K208" s="5">
        <f>IF(AND(OR(MOD(YEAR(K207),400)=0,AND(MOD(YEAR(K207),4)=0,MOD(YEAR(K207),100)&lt;&gt;0)),MONTH(K207)=2,DAY(K207)=28),K207+1,
IF(AND(MONTH(K207)=2,DAY(K207)=28,COUNTIF($K$2:K207,DATE(YEAR(K207)-1,2,28))+COUNTIF($K$2:K207,DATE(YEAR(K207),2,28))&lt;2),DATE(YEAR(K207),2,28),IF(ROW()=2,Date_survenance,K207+1)))</f>
        <v>205</v>
      </c>
      <c r="L20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8" s="24" t="e">
        <f>IF(Tableau_calcul[[#This Row],[Date]]=K207,"",IF(AND(K208=DATE(YEAR(A208)+1,MONTH(A208),DAY(A208)),Tableau_absentéisme_décomposé[[#This Row],[Traitement]]="Plein traitement"),"anniv PT",IF(COUNTIF($P$2:P207,"Plein traitement")+COUNTIF(B208:$B$367,"Plein traitement")&lt;droits_PT,droits_PT-COUNTIF($P$2:P207,"Plein traitement")-COUNTIF(B208:$B$367,"Plein traitement"),0)))</f>
        <v>#NUM!</v>
      </c>
      <c r="N208" s="1" t="e">
        <f>droits_DT</f>
        <v>#NUM!</v>
      </c>
      <c r="O208" s="1" t="e">
        <f>IF(Tableau_calcul[[#This Row],[Date]]=K207,"",IF(AND(K208=DATE(YEAR(A208)+1,MONTH(A208),DAY(A208)),Tableau_absentéisme_décomposé[[#This Row],[Traitement]]="Demi traitement"),"anniv DT",IF(COUNTIF($P$2:P207,"Demi traitement")+IF(AND($A$60=$A$61,$B$60=$B$61,$B$60="Demi traitement"),COUNTIF(B208:$B$367,"Demi traitement")-1,COUNTIF(B208:$B$367,"Demi traitement"))&lt;droits_DT,droits_DT-COUNTIF($P$2:P207,"Demi traitement")-IF(AND($A$60=$A$61,$B$60=$B$61,$B$60="Demi traitement"),COUNTIF(B208:$B$367,"Demi traitement")-1,COUNTIF(B208:$B$367,"Demi traitement")),0)))</f>
        <v>#NUM!</v>
      </c>
      <c r="P208" s="1" t="e">
        <f>IF(M208="","",IF(OR(M208="anniv PT",M208&gt;0),"Plein traitement",IF(OR(LEFT(Statut_agent,1)="A",LEFT(Statut_agent,1)="B",LEFT(Statut_agent,1)="C"),"Demi Traitement",IF(OR(O208="anniv DT",O208&gt;0),"Demi traitement","Sans traitement"))))</f>
        <v>#NUM!</v>
      </c>
    </row>
    <row r="209" spans="1:16" x14ac:dyDescent="0.25">
      <c r="A209" s="28">
        <f>IF(AND(OR(MOD(YEAR(Tableau_calcul[[#This Row],[Date]])-1,400)=0,AND(MOD(YEAR(Tableau_calcul[[#This Row],[Date]])-1,4)=0,MOD(YEAR(Tableau_calcul[[#This Row],[Date]])-1,100)&lt;&gt;0)),MONTH(A208)=2,DAY(A208)=28,COUNTIF($A$2:A208,DATE(YEAR(A208),2,28))&lt;2),DATE(YEAR(Tableau_calcul[[#This Row],[Date]])-1,2,29),IF(AND(DAY(A208)=28,MONTH(A208)=2,COUNTIF($A$2:A208,DATE(YEAR(A208)-1,2,28))+COUNTIF($A$2:A208,DATE(YEAR(A208),2,28))&lt;2),DATE(YEAR(Tableau_calcul[[#This Row],[Date]])-1,2,28),DATE(YEAR(Tableau_calcul[[#This Row],[Date]])-1,MONTH(Tableau_calcul[[#This Row],[Date]]),DAY(Tableau_calcul[[#This Row],[Date]]))))</f>
        <v>693802</v>
      </c>
      <c r="B209" s="1" t="str">
        <f>IF(Tableau_absentéisme_décomposé[[#This Row],[Date]]=A208,"",IFERROR(INDEX(Tableau_absentéisme[],IF(AND(Tableau_absentéisme_décomposé[[#This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09" s="1" t="e">
        <f ca="1">IF(Tableau_calcul[[#This Row],[Traitement]]="","",IF(Tableau_calcul[[#This Row],[Traitement]]&lt;&gt;IF(K207=K208,OFFSET(Tableau_calcul[[#This Row],[Traitement]],2,0),OFFSET(Tableau_calcul[[#This Row],[Traitement]],-1,0)),"début","continue"))</f>
        <v>#NUM!</v>
      </c>
      <c r="E209" s="1" t="e">
        <f ca="1">IF(Tableau_calcul[[#This Row],[Traitement]]="","",IF(Tableau_calcul[[#This Row],[Traitement]]&lt;&gt;IF(Tableau_calcul[[#This Row],[Date]]=K210,OFFSET(Tableau_calcul[[#This Row],[Traitement]],2,0),OFFSET(Tableau_calcul[[#This Row],[Traitement]],1,0)),"fin","continue"))</f>
        <v>#NUM!</v>
      </c>
      <c r="F209" s="1">
        <f ca="1">COUNTIF($D$2:D209,"début")</f>
        <v>0</v>
      </c>
      <c r="G209" s="1" t="e">
        <f>IF(Tableau_calcul[[#This Row],[Traitement]]="","",CONCATENATE(Tableau_calcul[[#This Row],[agrégat.période.début]],Tableau_calcul[[#This Row],[agrégat.num]]))</f>
        <v>#NUM!</v>
      </c>
      <c r="H209" s="1" t="e">
        <f>IF(Tableau_calcul[[#This Row],[Traitement]]="","",CONCATENATE(IF(Tableau_calcul[[#This Row],[agrégat.période.fin]]="fin","fin","continue"),Tableau_calcul[[#This Row],[agrégat.num]]))</f>
        <v>#NUM!</v>
      </c>
      <c r="I209" s="5" t="e">
        <f ca="1">IF(Tableau_calcul[[#This Row],[agrégat.période.début]]="début",Tableau_calcul[[#This Row],[Date]],"")</f>
        <v>#NUM!</v>
      </c>
      <c r="J209" s="5" t="e">
        <f>IF(Tableau_calcul[[#This Row],[Traitement]]="","",IF(Tableau_calcul[[#This Row],[agrégat.num.période.fin]]=H208,"",VLOOKUP(CONCATENATE("fin",Tableau_calcul[[#This Row],[agrégat.num]]),Tableau_calcul[[agrégat.num.période.fin]:[Date]],4,FALSE)))</f>
        <v>#NUM!</v>
      </c>
      <c r="K209" s="5">
        <f>IF(AND(OR(MOD(YEAR(K208),400)=0,AND(MOD(YEAR(K208),4)=0,MOD(YEAR(K208),100)&lt;&gt;0)),MONTH(K208)=2,DAY(K208)=28),K208+1,
IF(AND(MONTH(K208)=2,DAY(K208)=28,COUNTIF($K$2:K208,DATE(YEAR(K208)-1,2,28))+COUNTIF($K$2:K208,DATE(YEAR(K208),2,28))&lt;2),DATE(YEAR(K208),2,28),IF(ROW()=2,Date_survenance,K208+1)))</f>
        <v>206</v>
      </c>
      <c r="L20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09" s="24" t="e">
        <f>IF(Tableau_calcul[[#This Row],[Date]]=K208,"",IF(AND(K209=DATE(YEAR(A209)+1,MONTH(A209),DAY(A209)),Tableau_absentéisme_décomposé[[#This Row],[Traitement]]="Plein traitement"),"anniv PT",IF(COUNTIF($P$2:P208,"Plein traitement")+COUNTIF(B209:$B$367,"Plein traitement")&lt;droits_PT,droits_PT-COUNTIF($P$2:P208,"Plein traitement")-COUNTIF(B209:$B$367,"Plein traitement"),0)))</f>
        <v>#NUM!</v>
      </c>
      <c r="N209" s="1" t="e">
        <f>droits_DT</f>
        <v>#NUM!</v>
      </c>
      <c r="O209" s="1" t="e">
        <f>IF(Tableau_calcul[[#This Row],[Date]]=K208,"",IF(AND(K209=DATE(YEAR(A209)+1,MONTH(A209),DAY(A209)),Tableau_absentéisme_décomposé[[#This Row],[Traitement]]="Demi traitement"),"anniv DT",IF(COUNTIF($P$2:P208,"Demi traitement")+IF(AND($A$60=$A$61,$B$60=$B$61,$B$60="Demi traitement"),COUNTIF(B209:$B$367,"Demi traitement")-1,COUNTIF(B209:$B$367,"Demi traitement"))&lt;droits_DT,droits_DT-COUNTIF($P$2:P208,"Demi traitement")-IF(AND($A$60=$A$61,$B$60=$B$61,$B$60="Demi traitement"),COUNTIF(B209:$B$367,"Demi traitement")-1,COUNTIF(B209:$B$367,"Demi traitement")),0)))</f>
        <v>#NUM!</v>
      </c>
      <c r="P209" s="1" t="e">
        <f>IF(M209="","",IF(OR(M209="anniv PT",M209&gt;0),"Plein traitement",IF(OR(LEFT(Statut_agent,1)="A",LEFT(Statut_agent,1)="B",LEFT(Statut_agent,1)="C"),"Demi Traitement",IF(OR(O209="anniv DT",O209&gt;0),"Demi traitement","Sans traitement"))))</f>
        <v>#NUM!</v>
      </c>
    </row>
    <row r="210" spans="1:16" x14ac:dyDescent="0.25">
      <c r="A210" s="28">
        <f>IF(AND(OR(MOD(YEAR(Tableau_calcul[[#This Row],[Date]])-1,400)=0,AND(MOD(YEAR(Tableau_calcul[[#This Row],[Date]])-1,4)=0,MOD(YEAR(Tableau_calcul[[#This Row],[Date]])-1,100)&lt;&gt;0)),MONTH(A209)=2,DAY(A209)=28,COUNTIF($A$2:A209,DATE(YEAR(A209),2,28))&lt;2),DATE(YEAR(Tableau_calcul[[#This Row],[Date]])-1,2,29),IF(AND(DAY(A209)=28,MONTH(A209)=2,COUNTIF($A$2:A209,DATE(YEAR(A209)-1,2,28))+COUNTIF($A$2:A209,DATE(YEAR(A209),2,28))&lt;2),DATE(YEAR(Tableau_calcul[[#This Row],[Date]])-1,2,28),DATE(YEAR(Tableau_calcul[[#This Row],[Date]])-1,MONTH(Tableau_calcul[[#This Row],[Date]]),DAY(Tableau_calcul[[#This Row],[Date]]))))</f>
        <v>693803</v>
      </c>
      <c r="B210" s="1" t="str">
        <f>IF(Tableau_absentéisme_décomposé[[#This Row],[Date]]=A209,"",IFERROR(INDEX(Tableau_absentéisme[],IF(AND(Tableau_absentéisme_décomposé[[#This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0" s="1" t="e">
        <f ca="1">IF(Tableau_calcul[[#This Row],[Traitement]]="","",IF(Tableau_calcul[[#This Row],[Traitement]]&lt;&gt;IF(K208=K209,OFFSET(Tableau_calcul[[#This Row],[Traitement]],2,0),OFFSET(Tableau_calcul[[#This Row],[Traitement]],-1,0)),"début","continue"))</f>
        <v>#NUM!</v>
      </c>
      <c r="E210" s="1" t="e">
        <f ca="1">IF(Tableau_calcul[[#This Row],[Traitement]]="","",IF(Tableau_calcul[[#This Row],[Traitement]]&lt;&gt;IF(Tableau_calcul[[#This Row],[Date]]=K211,OFFSET(Tableau_calcul[[#This Row],[Traitement]],2,0),OFFSET(Tableau_calcul[[#This Row],[Traitement]],1,0)),"fin","continue"))</f>
        <v>#NUM!</v>
      </c>
      <c r="F210" s="1">
        <f ca="1">COUNTIF($D$2:D210,"début")</f>
        <v>0</v>
      </c>
      <c r="G210" s="1" t="e">
        <f>IF(Tableau_calcul[[#This Row],[Traitement]]="","",CONCATENATE(Tableau_calcul[[#This Row],[agrégat.période.début]],Tableau_calcul[[#This Row],[agrégat.num]]))</f>
        <v>#NUM!</v>
      </c>
      <c r="H210" s="1" t="e">
        <f>IF(Tableau_calcul[[#This Row],[Traitement]]="","",CONCATENATE(IF(Tableau_calcul[[#This Row],[agrégat.période.fin]]="fin","fin","continue"),Tableau_calcul[[#This Row],[agrégat.num]]))</f>
        <v>#NUM!</v>
      </c>
      <c r="I210" s="5" t="e">
        <f ca="1">IF(Tableau_calcul[[#This Row],[agrégat.période.début]]="début",Tableau_calcul[[#This Row],[Date]],"")</f>
        <v>#NUM!</v>
      </c>
      <c r="J210" s="5" t="e">
        <f>IF(Tableau_calcul[[#This Row],[Traitement]]="","",IF(Tableau_calcul[[#This Row],[agrégat.num.période.fin]]=H209,"",VLOOKUP(CONCATENATE("fin",Tableau_calcul[[#This Row],[agrégat.num]]),Tableau_calcul[[agrégat.num.période.fin]:[Date]],4,FALSE)))</f>
        <v>#NUM!</v>
      </c>
      <c r="K210" s="5">
        <f>IF(AND(OR(MOD(YEAR(K209),400)=0,AND(MOD(YEAR(K209),4)=0,MOD(YEAR(K209),100)&lt;&gt;0)),MONTH(K209)=2,DAY(K209)=28),K209+1,
IF(AND(MONTH(K209)=2,DAY(K209)=28,COUNTIF($K$2:K209,DATE(YEAR(K209)-1,2,28))+COUNTIF($K$2:K209,DATE(YEAR(K209),2,28))&lt;2),DATE(YEAR(K209),2,28),IF(ROW()=2,Date_survenance,K209+1)))</f>
        <v>207</v>
      </c>
      <c r="L21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0" s="24" t="e">
        <f>IF(Tableau_calcul[[#This Row],[Date]]=K209,"",IF(AND(K210=DATE(YEAR(A210)+1,MONTH(A210),DAY(A210)),Tableau_absentéisme_décomposé[[#This Row],[Traitement]]="Plein traitement"),"anniv PT",IF(COUNTIF($P$2:P209,"Plein traitement")+COUNTIF(B210:$B$367,"Plein traitement")&lt;droits_PT,droits_PT-COUNTIF($P$2:P209,"Plein traitement")-COUNTIF(B210:$B$367,"Plein traitement"),0)))</f>
        <v>#NUM!</v>
      </c>
      <c r="N210" s="1" t="e">
        <f>droits_DT</f>
        <v>#NUM!</v>
      </c>
      <c r="O210" s="1" t="e">
        <f>IF(Tableau_calcul[[#This Row],[Date]]=K209,"",IF(AND(K210=DATE(YEAR(A210)+1,MONTH(A210),DAY(A210)),Tableau_absentéisme_décomposé[[#This Row],[Traitement]]="Demi traitement"),"anniv DT",IF(COUNTIF($P$2:P209,"Demi traitement")+IF(AND($A$60=$A$61,$B$60=$B$61,$B$60="Demi traitement"),COUNTIF(B210:$B$367,"Demi traitement")-1,COUNTIF(B210:$B$367,"Demi traitement"))&lt;droits_DT,droits_DT-COUNTIF($P$2:P209,"Demi traitement")-IF(AND($A$60=$A$61,$B$60=$B$61,$B$60="Demi traitement"),COUNTIF(B210:$B$367,"Demi traitement")-1,COUNTIF(B210:$B$367,"Demi traitement")),0)))</f>
        <v>#NUM!</v>
      </c>
      <c r="P210" s="1" t="e">
        <f>IF(M210="","",IF(OR(M210="anniv PT",M210&gt;0),"Plein traitement",IF(OR(LEFT(Statut_agent,1)="A",LEFT(Statut_agent,1)="B",LEFT(Statut_agent,1)="C"),"Demi Traitement",IF(OR(O210="anniv DT",O210&gt;0),"Demi traitement","Sans traitement"))))</f>
        <v>#NUM!</v>
      </c>
    </row>
    <row r="211" spans="1:16" x14ac:dyDescent="0.25">
      <c r="A211" s="28">
        <f>IF(AND(OR(MOD(YEAR(Tableau_calcul[[#This Row],[Date]])-1,400)=0,AND(MOD(YEAR(Tableau_calcul[[#This Row],[Date]])-1,4)=0,MOD(YEAR(Tableau_calcul[[#This Row],[Date]])-1,100)&lt;&gt;0)),MONTH(A210)=2,DAY(A210)=28,COUNTIF($A$2:A210,DATE(YEAR(A210),2,28))&lt;2),DATE(YEAR(Tableau_calcul[[#This Row],[Date]])-1,2,29),IF(AND(DAY(A210)=28,MONTH(A210)=2,COUNTIF($A$2:A210,DATE(YEAR(A210)-1,2,28))+COUNTIF($A$2:A210,DATE(YEAR(A210),2,28))&lt;2),DATE(YEAR(Tableau_calcul[[#This Row],[Date]])-1,2,28),DATE(YEAR(Tableau_calcul[[#This Row],[Date]])-1,MONTH(Tableau_calcul[[#This Row],[Date]]),DAY(Tableau_calcul[[#This Row],[Date]]))))</f>
        <v>693804</v>
      </c>
      <c r="B211" s="1" t="str">
        <f>IF(Tableau_absentéisme_décomposé[[#This Row],[Date]]=A210,"",IFERROR(INDEX(Tableau_absentéisme[],IF(AND(Tableau_absentéisme_décomposé[[#This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1" s="1" t="e">
        <f ca="1">IF(Tableau_calcul[[#This Row],[Traitement]]="","",IF(Tableau_calcul[[#This Row],[Traitement]]&lt;&gt;IF(K209=K210,OFFSET(Tableau_calcul[[#This Row],[Traitement]],2,0),OFFSET(Tableau_calcul[[#This Row],[Traitement]],-1,0)),"début","continue"))</f>
        <v>#NUM!</v>
      </c>
      <c r="E211" s="1" t="e">
        <f ca="1">IF(Tableau_calcul[[#This Row],[Traitement]]="","",IF(Tableau_calcul[[#This Row],[Traitement]]&lt;&gt;IF(Tableau_calcul[[#This Row],[Date]]=K212,OFFSET(Tableau_calcul[[#This Row],[Traitement]],2,0),OFFSET(Tableau_calcul[[#This Row],[Traitement]],1,0)),"fin","continue"))</f>
        <v>#NUM!</v>
      </c>
      <c r="F211" s="1">
        <f ca="1">COUNTIF($D$2:D211,"début")</f>
        <v>0</v>
      </c>
      <c r="G211" s="1" t="e">
        <f>IF(Tableau_calcul[[#This Row],[Traitement]]="","",CONCATENATE(Tableau_calcul[[#This Row],[agrégat.période.début]],Tableau_calcul[[#This Row],[agrégat.num]]))</f>
        <v>#NUM!</v>
      </c>
      <c r="H211" s="1" t="e">
        <f>IF(Tableau_calcul[[#This Row],[Traitement]]="","",CONCATENATE(IF(Tableau_calcul[[#This Row],[agrégat.période.fin]]="fin","fin","continue"),Tableau_calcul[[#This Row],[agrégat.num]]))</f>
        <v>#NUM!</v>
      </c>
      <c r="I211" s="5" t="e">
        <f ca="1">IF(Tableau_calcul[[#This Row],[agrégat.période.début]]="début",Tableau_calcul[[#This Row],[Date]],"")</f>
        <v>#NUM!</v>
      </c>
      <c r="J211" s="5" t="e">
        <f>IF(Tableau_calcul[[#This Row],[Traitement]]="","",IF(Tableau_calcul[[#This Row],[agrégat.num.période.fin]]=H210,"",VLOOKUP(CONCATENATE("fin",Tableau_calcul[[#This Row],[agrégat.num]]),Tableau_calcul[[agrégat.num.période.fin]:[Date]],4,FALSE)))</f>
        <v>#NUM!</v>
      </c>
      <c r="K211" s="5">
        <f>IF(AND(OR(MOD(YEAR(K210),400)=0,AND(MOD(YEAR(K210),4)=0,MOD(YEAR(K210),100)&lt;&gt;0)),MONTH(K210)=2,DAY(K210)=28),K210+1,
IF(AND(MONTH(K210)=2,DAY(K210)=28,COUNTIF($K$2:K210,DATE(YEAR(K210)-1,2,28))+COUNTIF($K$2:K210,DATE(YEAR(K210),2,28))&lt;2),DATE(YEAR(K210),2,28),IF(ROW()=2,Date_survenance,K210+1)))</f>
        <v>208</v>
      </c>
      <c r="L21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1" s="24" t="e">
        <f>IF(Tableau_calcul[[#This Row],[Date]]=K210,"",IF(AND(K211=DATE(YEAR(A211)+1,MONTH(A211),DAY(A211)),Tableau_absentéisme_décomposé[[#This Row],[Traitement]]="Plein traitement"),"anniv PT",IF(COUNTIF($P$2:P210,"Plein traitement")+COUNTIF(B211:$B$367,"Plein traitement")&lt;droits_PT,droits_PT-COUNTIF($P$2:P210,"Plein traitement")-COUNTIF(B211:$B$367,"Plein traitement"),0)))</f>
        <v>#NUM!</v>
      </c>
      <c r="N211" s="1" t="e">
        <f>droits_DT</f>
        <v>#NUM!</v>
      </c>
      <c r="O211" s="1" t="e">
        <f>IF(Tableau_calcul[[#This Row],[Date]]=K210,"",IF(AND(K211=DATE(YEAR(A211)+1,MONTH(A211),DAY(A211)),Tableau_absentéisme_décomposé[[#This Row],[Traitement]]="Demi traitement"),"anniv DT",IF(COUNTIF($P$2:P210,"Demi traitement")+IF(AND($A$60=$A$61,$B$60=$B$61,$B$60="Demi traitement"),COUNTIF(B211:$B$367,"Demi traitement")-1,COUNTIF(B211:$B$367,"Demi traitement"))&lt;droits_DT,droits_DT-COUNTIF($P$2:P210,"Demi traitement")-IF(AND($A$60=$A$61,$B$60=$B$61,$B$60="Demi traitement"),COUNTIF(B211:$B$367,"Demi traitement")-1,COUNTIF(B211:$B$367,"Demi traitement")),0)))</f>
        <v>#NUM!</v>
      </c>
      <c r="P211" s="1" t="e">
        <f>IF(M211="","",IF(OR(M211="anniv PT",M211&gt;0),"Plein traitement",IF(OR(LEFT(Statut_agent,1)="A",LEFT(Statut_agent,1)="B",LEFT(Statut_agent,1)="C"),"Demi Traitement",IF(OR(O211="anniv DT",O211&gt;0),"Demi traitement","Sans traitement"))))</f>
        <v>#NUM!</v>
      </c>
    </row>
    <row r="212" spans="1:16" x14ac:dyDescent="0.25">
      <c r="A212" s="28">
        <f>IF(AND(OR(MOD(YEAR(Tableau_calcul[[#This Row],[Date]])-1,400)=0,AND(MOD(YEAR(Tableau_calcul[[#This Row],[Date]])-1,4)=0,MOD(YEAR(Tableau_calcul[[#This Row],[Date]])-1,100)&lt;&gt;0)),MONTH(A211)=2,DAY(A211)=28,COUNTIF($A$2:A211,DATE(YEAR(A211),2,28))&lt;2),DATE(YEAR(Tableau_calcul[[#This Row],[Date]])-1,2,29),IF(AND(DAY(A211)=28,MONTH(A211)=2,COUNTIF($A$2:A211,DATE(YEAR(A211)-1,2,28))+COUNTIF($A$2:A211,DATE(YEAR(A211),2,28))&lt;2),DATE(YEAR(Tableau_calcul[[#This Row],[Date]])-1,2,28),DATE(YEAR(Tableau_calcul[[#This Row],[Date]])-1,MONTH(Tableau_calcul[[#This Row],[Date]]),DAY(Tableau_calcul[[#This Row],[Date]]))))</f>
        <v>693805</v>
      </c>
      <c r="B212" s="1" t="str">
        <f>IF(Tableau_absentéisme_décomposé[[#This Row],[Date]]=A211,"",IFERROR(INDEX(Tableau_absentéisme[],IF(AND(Tableau_absentéisme_décomposé[[#This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2" s="1" t="e">
        <f ca="1">IF(Tableau_calcul[[#This Row],[Traitement]]="","",IF(Tableau_calcul[[#This Row],[Traitement]]&lt;&gt;IF(K210=K211,OFFSET(Tableau_calcul[[#This Row],[Traitement]],2,0),OFFSET(Tableau_calcul[[#This Row],[Traitement]],-1,0)),"début","continue"))</f>
        <v>#NUM!</v>
      </c>
      <c r="E212" s="1" t="e">
        <f ca="1">IF(Tableau_calcul[[#This Row],[Traitement]]="","",IF(Tableau_calcul[[#This Row],[Traitement]]&lt;&gt;IF(Tableau_calcul[[#This Row],[Date]]=K213,OFFSET(Tableau_calcul[[#This Row],[Traitement]],2,0),OFFSET(Tableau_calcul[[#This Row],[Traitement]],1,0)),"fin","continue"))</f>
        <v>#NUM!</v>
      </c>
      <c r="F212" s="1">
        <f ca="1">COUNTIF($D$2:D212,"début")</f>
        <v>0</v>
      </c>
      <c r="G212" s="1" t="e">
        <f>IF(Tableau_calcul[[#This Row],[Traitement]]="","",CONCATENATE(Tableau_calcul[[#This Row],[agrégat.période.début]],Tableau_calcul[[#This Row],[agrégat.num]]))</f>
        <v>#NUM!</v>
      </c>
      <c r="H212" s="1" t="e">
        <f>IF(Tableau_calcul[[#This Row],[Traitement]]="","",CONCATENATE(IF(Tableau_calcul[[#This Row],[agrégat.période.fin]]="fin","fin","continue"),Tableau_calcul[[#This Row],[agrégat.num]]))</f>
        <v>#NUM!</v>
      </c>
      <c r="I212" s="5" t="e">
        <f ca="1">IF(Tableau_calcul[[#This Row],[agrégat.période.début]]="début",Tableau_calcul[[#This Row],[Date]],"")</f>
        <v>#NUM!</v>
      </c>
      <c r="J212" s="5" t="e">
        <f>IF(Tableau_calcul[[#This Row],[Traitement]]="","",IF(Tableau_calcul[[#This Row],[agrégat.num.période.fin]]=H211,"",VLOOKUP(CONCATENATE("fin",Tableau_calcul[[#This Row],[agrégat.num]]),Tableau_calcul[[agrégat.num.période.fin]:[Date]],4,FALSE)))</f>
        <v>#NUM!</v>
      </c>
      <c r="K212" s="5">
        <f>IF(AND(OR(MOD(YEAR(K211),400)=0,AND(MOD(YEAR(K211),4)=0,MOD(YEAR(K211),100)&lt;&gt;0)),MONTH(K211)=2,DAY(K211)=28),K211+1,
IF(AND(MONTH(K211)=2,DAY(K211)=28,COUNTIF($K$2:K211,DATE(YEAR(K211)-1,2,28))+COUNTIF($K$2:K211,DATE(YEAR(K211),2,28))&lt;2),DATE(YEAR(K211),2,28),IF(ROW()=2,Date_survenance,K211+1)))</f>
        <v>209</v>
      </c>
      <c r="L21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2" s="24" t="e">
        <f>IF(Tableau_calcul[[#This Row],[Date]]=K211,"",IF(AND(K212=DATE(YEAR(A212)+1,MONTH(A212),DAY(A212)),Tableau_absentéisme_décomposé[[#This Row],[Traitement]]="Plein traitement"),"anniv PT",IF(COUNTIF($P$2:P211,"Plein traitement")+COUNTIF(B212:$B$367,"Plein traitement")&lt;droits_PT,droits_PT-COUNTIF($P$2:P211,"Plein traitement")-COUNTIF(B212:$B$367,"Plein traitement"),0)))</f>
        <v>#NUM!</v>
      </c>
      <c r="N212" s="1" t="e">
        <f>droits_DT</f>
        <v>#NUM!</v>
      </c>
      <c r="O212" s="1" t="e">
        <f>IF(Tableau_calcul[[#This Row],[Date]]=K211,"",IF(AND(K212=DATE(YEAR(A212)+1,MONTH(A212),DAY(A212)),Tableau_absentéisme_décomposé[[#This Row],[Traitement]]="Demi traitement"),"anniv DT",IF(COUNTIF($P$2:P211,"Demi traitement")+IF(AND($A$60=$A$61,$B$60=$B$61,$B$60="Demi traitement"),COUNTIF(B212:$B$367,"Demi traitement")-1,COUNTIF(B212:$B$367,"Demi traitement"))&lt;droits_DT,droits_DT-COUNTIF($P$2:P211,"Demi traitement")-IF(AND($A$60=$A$61,$B$60=$B$61,$B$60="Demi traitement"),COUNTIF(B212:$B$367,"Demi traitement")-1,COUNTIF(B212:$B$367,"Demi traitement")),0)))</f>
        <v>#NUM!</v>
      </c>
      <c r="P212" s="1" t="e">
        <f>IF(M212="","",IF(OR(M212="anniv PT",M212&gt;0),"Plein traitement",IF(OR(LEFT(Statut_agent,1)="A",LEFT(Statut_agent,1)="B",LEFT(Statut_agent,1)="C"),"Demi Traitement",IF(OR(O212="anniv DT",O212&gt;0),"Demi traitement","Sans traitement"))))</f>
        <v>#NUM!</v>
      </c>
    </row>
    <row r="213" spans="1:16" x14ac:dyDescent="0.25">
      <c r="A213" s="28">
        <f>IF(AND(OR(MOD(YEAR(Tableau_calcul[[#This Row],[Date]])-1,400)=0,AND(MOD(YEAR(Tableau_calcul[[#This Row],[Date]])-1,4)=0,MOD(YEAR(Tableau_calcul[[#This Row],[Date]])-1,100)&lt;&gt;0)),MONTH(A212)=2,DAY(A212)=28,COUNTIF($A$2:A212,DATE(YEAR(A212),2,28))&lt;2),DATE(YEAR(Tableau_calcul[[#This Row],[Date]])-1,2,29),IF(AND(DAY(A212)=28,MONTH(A212)=2,COUNTIF($A$2:A212,DATE(YEAR(A212)-1,2,28))+COUNTIF($A$2:A212,DATE(YEAR(A212),2,28))&lt;2),DATE(YEAR(Tableau_calcul[[#This Row],[Date]])-1,2,28),DATE(YEAR(Tableau_calcul[[#This Row],[Date]])-1,MONTH(Tableau_calcul[[#This Row],[Date]]),DAY(Tableau_calcul[[#This Row],[Date]]))))</f>
        <v>693806</v>
      </c>
      <c r="B213" s="1" t="str">
        <f>IF(Tableau_absentéisme_décomposé[[#This Row],[Date]]=A212,"",IFERROR(INDEX(Tableau_absentéisme[],IF(AND(Tableau_absentéisme_décomposé[[#This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3" s="1" t="e">
        <f ca="1">IF(Tableau_calcul[[#This Row],[Traitement]]="","",IF(Tableau_calcul[[#This Row],[Traitement]]&lt;&gt;IF(K211=K212,OFFSET(Tableau_calcul[[#This Row],[Traitement]],2,0),OFFSET(Tableau_calcul[[#This Row],[Traitement]],-1,0)),"début","continue"))</f>
        <v>#NUM!</v>
      </c>
      <c r="E213" s="1" t="e">
        <f ca="1">IF(Tableau_calcul[[#This Row],[Traitement]]="","",IF(Tableau_calcul[[#This Row],[Traitement]]&lt;&gt;IF(Tableau_calcul[[#This Row],[Date]]=K214,OFFSET(Tableau_calcul[[#This Row],[Traitement]],2,0),OFFSET(Tableau_calcul[[#This Row],[Traitement]],1,0)),"fin","continue"))</f>
        <v>#NUM!</v>
      </c>
      <c r="F213" s="1">
        <f ca="1">COUNTIF($D$2:D213,"début")</f>
        <v>0</v>
      </c>
      <c r="G213" s="1" t="e">
        <f>IF(Tableau_calcul[[#This Row],[Traitement]]="","",CONCATENATE(Tableau_calcul[[#This Row],[agrégat.période.début]],Tableau_calcul[[#This Row],[agrégat.num]]))</f>
        <v>#NUM!</v>
      </c>
      <c r="H213" s="1" t="e">
        <f>IF(Tableau_calcul[[#This Row],[Traitement]]="","",CONCATENATE(IF(Tableau_calcul[[#This Row],[agrégat.période.fin]]="fin","fin","continue"),Tableau_calcul[[#This Row],[agrégat.num]]))</f>
        <v>#NUM!</v>
      </c>
      <c r="I213" s="5" t="e">
        <f ca="1">IF(Tableau_calcul[[#This Row],[agrégat.période.début]]="début",Tableau_calcul[[#This Row],[Date]],"")</f>
        <v>#NUM!</v>
      </c>
      <c r="J213" s="5" t="e">
        <f>IF(Tableau_calcul[[#This Row],[Traitement]]="","",IF(Tableau_calcul[[#This Row],[agrégat.num.période.fin]]=H212,"",VLOOKUP(CONCATENATE("fin",Tableau_calcul[[#This Row],[agrégat.num]]),Tableau_calcul[[agrégat.num.période.fin]:[Date]],4,FALSE)))</f>
        <v>#NUM!</v>
      </c>
      <c r="K213" s="5">
        <f>IF(AND(OR(MOD(YEAR(K212),400)=0,AND(MOD(YEAR(K212),4)=0,MOD(YEAR(K212),100)&lt;&gt;0)),MONTH(K212)=2,DAY(K212)=28),K212+1,
IF(AND(MONTH(K212)=2,DAY(K212)=28,COUNTIF($K$2:K212,DATE(YEAR(K212)-1,2,28))+COUNTIF($K$2:K212,DATE(YEAR(K212),2,28))&lt;2),DATE(YEAR(K212),2,28),IF(ROW()=2,Date_survenance,K212+1)))</f>
        <v>210</v>
      </c>
      <c r="L21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3" s="24" t="e">
        <f>IF(Tableau_calcul[[#This Row],[Date]]=K212,"",IF(AND(K213=DATE(YEAR(A213)+1,MONTH(A213),DAY(A213)),Tableau_absentéisme_décomposé[[#This Row],[Traitement]]="Plein traitement"),"anniv PT",IF(COUNTIF($P$2:P212,"Plein traitement")+COUNTIF(B213:$B$367,"Plein traitement")&lt;droits_PT,droits_PT-COUNTIF($P$2:P212,"Plein traitement")-COUNTIF(B213:$B$367,"Plein traitement"),0)))</f>
        <v>#NUM!</v>
      </c>
      <c r="N213" s="1" t="e">
        <f>droits_DT</f>
        <v>#NUM!</v>
      </c>
      <c r="O213" s="1" t="e">
        <f>IF(Tableau_calcul[[#This Row],[Date]]=K212,"",IF(AND(K213=DATE(YEAR(A213)+1,MONTH(A213),DAY(A213)),Tableau_absentéisme_décomposé[[#This Row],[Traitement]]="Demi traitement"),"anniv DT",IF(COUNTIF($P$2:P212,"Demi traitement")+IF(AND($A$60=$A$61,$B$60=$B$61,$B$60="Demi traitement"),COUNTIF(B213:$B$367,"Demi traitement")-1,COUNTIF(B213:$B$367,"Demi traitement"))&lt;droits_DT,droits_DT-COUNTIF($P$2:P212,"Demi traitement")-IF(AND($A$60=$A$61,$B$60=$B$61,$B$60="Demi traitement"),COUNTIF(B213:$B$367,"Demi traitement")-1,COUNTIF(B213:$B$367,"Demi traitement")),0)))</f>
        <v>#NUM!</v>
      </c>
      <c r="P213" s="1" t="e">
        <f>IF(M213="","",IF(OR(M213="anniv PT",M213&gt;0),"Plein traitement",IF(OR(LEFT(Statut_agent,1)="A",LEFT(Statut_agent,1)="B",LEFT(Statut_agent,1)="C"),"Demi Traitement",IF(OR(O213="anniv DT",O213&gt;0),"Demi traitement","Sans traitement"))))</f>
        <v>#NUM!</v>
      </c>
    </row>
    <row r="214" spans="1:16" x14ac:dyDescent="0.25">
      <c r="A214" s="28">
        <f>IF(AND(OR(MOD(YEAR(Tableau_calcul[[#This Row],[Date]])-1,400)=0,AND(MOD(YEAR(Tableau_calcul[[#This Row],[Date]])-1,4)=0,MOD(YEAR(Tableau_calcul[[#This Row],[Date]])-1,100)&lt;&gt;0)),MONTH(A213)=2,DAY(A213)=28,COUNTIF($A$2:A213,DATE(YEAR(A213),2,28))&lt;2),DATE(YEAR(Tableau_calcul[[#This Row],[Date]])-1,2,29),IF(AND(DAY(A213)=28,MONTH(A213)=2,COUNTIF($A$2:A213,DATE(YEAR(A213)-1,2,28))+COUNTIF($A$2:A213,DATE(YEAR(A213),2,28))&lt;2),DATE(YEAR(Tableau_calcul[[#This Row],[Date]])-1,2,28),DATE(YEAR(Tableau_calcul[[#This Row],[Date]])-1,MONTH(Tableau_calcul[[#This Row],[Date]]),DAY(Tableau_calcul[[#This Row],[Date]]))))</f>
        <v>693807</v>
      </c>
      <c r="B214" s="1" t="str">
        <f>IF(Tableau_absentéisme_décomposé[[#This Row],[Date]]=A213,"",IFERROR(INDEX(Tableau_absentéisme[],IF(AND(Tableau_absentéisme_décomposé[[#This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4" s="1" t="e">
        <f ca="1">IF(Tableau_calcul[[#This Row],[Traitement]]="","",IF(Tableau_calcul[[#This Row],[Traitement]]&lt;&gt;IF(K212=K213,OFFSET(Tableau_calcul[[#This Row],[Traitement]],2,0),OFFSET(Tableau_calcul[[#This Row],[Traitement]],-1,0)),"début","continue"))</f>
        <v>#NUM!</v>
      </c>
      <c r="E214" s="1" t="e">
        <f ca="1">IF(Tableau_calcul[[#This Row],[Traitement]]="","",IF(Tableau_calcul[[#This Row],[Traitement]]&lt;&gt;IF(Tableau_calcul[[#This Row],[Date]]=K215,OFFSET(Tableau_calcul[[#This Row],[Traitement]],2,0),OFFSET(Tableau_calcul[[#This Row],[Traitement]],1,0)),"fin","continue"))</f>
        <v>#NUM!</v>
      </c>
      <c r="F214" s="1">
        <f ca="1">COUNTIF($D$2:D214,"début")</f>
        <v>0</v>
      </c>
      <c r="G214" s="1" t="e">
        <f>IF(Tableau_calcul[[#This Row],[Traitement]]="","",CONCATENATE(Tableau_calcul[[#This Row],[agrégat.période.début]],Tableau_calcul[[#This Row],[agrégat.num]]))</f>
        <v>#NUM!</v>
      </c>
      <c r="H214" s="1" t="e">
        <f>IF(Tableau_calcul[[#This Row],[Traitement]]="","",CONCATENATE(IF(Tableau_calcul[[#This Row],[agrégat.période.fin]]="fin","fin","continue"),Tableau_calcul[[#This Row],[agrégat.num]]))</f>
        <v>#NUM!</v>
      </c>
      <c r="I214" s="5" t="e">
        <f ca="1">IF(Tableau_calcul[[#This Row],[agrégat.période.début]]="début",Tableau_calcul[[#This Row],[Date]],"")</f>
        <v>#NUM!</v>
      </c>
      <c r="J214" s="5" t="e">
        <f>IF(Tableau_calcul[[#This Row],[Traitement]]="","",IF(Tableau_calcul[[#This Row],[agrégat.num.période.fin]]=H213,"",VLOOKUP(CONCATENATE("fin",Tableau_calcul[[#This Row],[agrégat.num]]),Tableau_calcul[[agrégat.num.période.fin]:[Date]],4,FALSE)))</f>
        <v>#NUM!</v>
      </c>
      <c r="K214" s="5">
        <f>IF(AND(OR(MOD(YEAR(K213),400)=0,AND(MOD(YEAR(K213),4)=0,MOD(YEAR(K213),100)&lt;&gt;0)),MONTH(K213)=2,DAY(K213)=28),K213+1,
IF(AND(MONTH(K213)=2,DAY(K213)=28,COUNTIF($K$2:K213,DATE(YEAR(K213)-1,2,28))+COUNTIF($K$2:K213,DATE(YEAR(K213),2,28))&lt;2),DATE(YEAR(K213),2,28),IF(ROW()=2,Date_survenance,K213+1)))</f>
        <v>211</v>
      </c>
      <c r="L21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4" s="24" t="e">
        <f>IF(Tableau_calcul[[#This Row],[Date]]=K213,"",IF(AND(K214=DATE(YEAR(A214)+1,MONTH(A214),DAY(A214)),Tableau_absentéisme_décomposé[[#This Row],[Traitement]]="Plein traitement"),"anniv PT",IF(COUNTIF($P$2:P213,"Plein traitement")+COUNTIF(B214:$B$367,"Plein traitement")&lt;droits_PT,droits_PT-COUNTIF($P$2:P213,"Plein traitement")-COUNTIF(B214:$B$367,"Plein traitement"),0)))</f>
        <v>#NUM!</v>
      </c>
      <c r="N214" s="1" t="e">
        <f>droits_DT</f>
        <v>#NUM!</v>
      </c>
      <c r="O214" s="1" t="e">
        <f>IF(Tableau_calcul[[#This Row],[Date]]=K213,"",IF(AND(K214=DATE(YEAR(A214)+1,MONTH(A214),DAY(A214)),Tableau_absentéisme_décomposé[[#This Row],[Traitement]]="Demi traitement"),"anniv DT",IF(COUNTIF($P$2:P213,"Demi traitement")+IF(AND($A$60=$A$61,$B$60=$B$61,$B$60="Demi traitement"),COUNTIF(B214:$B$367,"Demi traitement")-1,COUNTIF(B214:$B$367,"Demi traitement"))&lt;droits_DT,droits_DT-COUNTIF($P$2:P213,"Demi traitement")-IF(AND($A$60=$A$61,$B$60=$B$61,$B$60="Demi traitement"),COUNTIF(B214:$B$367,"Demi traitement")-1,COUNTIF(B214:$B$367,"Demi traitement")),0)))</f>
        <v>#NUM!</v>
      </c>
      <c r="P214" s="1" t="e">
        <f>IF(M214="","",IF(OR(M214="anniv PT",M214&gt;0),"Plein traitement",IF(OR(LEFT(Statut_agent,1)="A",LEFT(Statut_agent,1)="B",LEFT(Statut_agent,1)="C"),"Demi Traitement",IF(OR(O214="anniv DT",O214&gt;0),"Demi traitement","Sans traitement"))))</f>
        <v>#NUM!</v>
      </c>
    </row>
    <row r="215" spans="1:16" x14ac:dyDescent="0.25">
      <c r="A215" s="28">
        <f>IF(AND(OR(MOD(YEAR(Tableau_calcul[[#This Row],[Date]])-1,400)=0,AND(MOD(YEAR(Tableau_calcul[[#This Row],[Date]])-1,4)=0,MOD(YEAR(Tableau_calcul[[#This Row],[Date]])-1,100)&lt;&gt;0)),MONTH(A214)=2,DAY(A214)=28,COUNTIF($A$2:A214,DATE(YEAR(A214),2,28))&lt;2),DATE(YEAR(Tableau_calcul[[#This Row],[Date]])-1,2,29),IF(AND(DAY(A214)=28,MONTH(A214)=2,COUNTIF($A$2:A214,DATE(YEAR(A214)-1,2,28))+COUNTIF($A$2:A214,DATE(YEAR(A214),2,28))&lt;2),DATE(YEAR(Tableau_calcul[[#This Row],[Date]])-1,2,28),DATE(YEAR(Tableau_calcul[[#This Row],[Date]])-1,MONTH(Tableau_calcul[[#This Row],[Date]]),DAY(Tableau_calcul[[#This Row],[Date]]))))</f>
        <v>693808</v>
      </c>
      <c r="B215" s="1" t="str">
        <f>IF(Tableau_absentéisme_décomposé[[#This Row],[Date]]=A214,"",IFERROR(INDEX(Tableau_absentéisme[],IF(AND(Tableau_absentéisme_décomposé[[#This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5" s="1" t="e">
        <f ca="1">IF(Tableau_calcul[[#This Row],[Traitement]]="","",IF(Tableau_calcul[[#This Row],[Traitement]]&lt;&gt;IF(K213=K214,OFFSET(Tableau_calcul[[#This Row],[Traitement]],2,0),OFFSET(Tableau_calcul[[#This Row],[Traitement]],-1,0)),"début","continue"))</f>
        <v>#NUM!</v>
      </c>
      <c r="E215" s="1" t="e">
        <f ca="1">IF(Tableau_calcul[[#This Row],[Traitement]]="","",IF(Tableau_calcul[[#This Row],[Traitement]]&lt;&gt;IF(Tableau_calcul[[#This Row],[Date]]=K216,OFFSET(Tableau_calcul[[#This Row],[Traitement]],2,0),OFFSET(Tableau_calcul[[#This Row],[Traitement]],1,0)),"fin","continue"))</f>
        <v>#NUM!</v>
      </c>
      <c r="F215" s="1">
        <f ca="1">COUNTIF($D$2:D215,"début")</f>
        <v>0</v>
      </c>
      <c r="G215" s="1" t="e">
        <f>IF(Tableau_calcul[[#This Row],[Traitement]]="","",CONCATENATE(Tableau_calcul[[#This Row],[agrégat.période.début]],Tableau_calcul[[#This Row],[agrégat.num]]))</f>
        <v>#NUM!</v>
      </c>
      <c r="H215" s="1" t="e">
        <f>IF(Tableau_calcul[[#This Row],[Traitement]]="","",CONCATENATE(IF(Tableau_calcul[[#This Row],[agrégat.période.fin]]="fin","fin","continue"),Tableau_calcul[[#This Row],[agrégat.num]]))</f>
        <v>#NUM!</v>
      </c>
      <c r="I215" s="5" t="e">
        <f ca="1">IF(Tableau_calcul[[#This Row],[agrégat.période.début]]="début",Tableau_calcul[[#This Row],[Date]],"")</f>
        <v>#NUM!</v>
      </c>
      <c r="J215" s="5" t="e">
        <f>IF(Tableau_calcul[[#This Row],[Traitement]]="","",IF(Tableau_calcul[[#This Row],[agrégat.num.période.fin]]=H214,"",VLOOKUP(CONCATENATE("fin",Tableau_calcul[[#This Row],[agrégat.num]]),Tableau_calcul[[agrégat.num.période.fin]:[Date]],4,FALSE)))</f>
        <v>#NUM!</v>
      </c>
      <c r="K215" s="5">
        <f>IF(AND(OR(MOD(YEAR(K214),400)=0,AND(MOD(YEAR(K214),4)=0,MOD(YEAR(K214),100)&lt;&gt;0)),MONTH(K214)=2,DAY(K214)=28),K214+1,
IF(AND(MONTH(K214)=2,DAY(K214)=28,COUNTIF($K$2:K214,DATE(YEAR(K214)-1,2,28))+COUNTIF($K$2:K214,DATE(YEAR(K214),2,28))&lt;2),DATE(YEAR(K214),2,28),IF(ROW()=2,Date_survenance,K214+1)))</f>
        <v>212</v>
      </c>
      <c r="L21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5" s="24" t="e">
        <f>IF(Tableau_calcul[[#This Row],[Date]]=K214,"",IF(AND(K215=DATE(YEAR(A215)+1,MONTH(A215),DAY(A215)),Tableau_absentéisme_décomposé[[#This Row],[Traitement]]="Plein traitement"),"anniv PT",IF(COUNTIF($P$2:P214,"Plein traitement")+COUNTIF(B215:$B$367,"Plein traitement")&lt;droits_PT,droits_PT-COUNTIF($P$2:P214,"Plein traitement")-COUNTIF(B215:$B$367,"Plein traitement"),0)))</f>
        <v>#NUM!</v>
      </c>
      <c r="N215" s="1" t="e">
        <f>droits_DT</f>
        <v>#NUM!</v>
      </c>
      <c r="O215" s="1" t="e">
        <f>IF(Tableau_calcul[[#This Row],[Date]]=K214,"",IF(AND(K215=DATE(YEAR(A215)+1,MONTH(A215),DAY(A215)),Tableau_absentéisme_décomposé[[#This Row],[Traitement]]="Demi traitement"),"anniv DT",IF(COUNTIF($P$2:P214,"Demi traitement")+IF(AND($A$60=$A$61,$B$60=$B$61,$B$60="Demi traitement"),COUNTIF(B215:$B$367,"Demi traitement")-1,COUNTIF(B215:$B$367,"Demi traitement"))&lt;droits_DT,droits_DT-COUNTIF($P$2:P214,"Demi traitement")-IF(AND($A$60=$A$61,$B$60=$B$61,$B$60="Demi traitement"),COUNTIF(B215:$B$367,"Demi traitement")-1,COUNTIF(B215:$B$367,"Demi traitement")),0)))</f>
        <v>#NUM!</v>
      </c>
      <c r="P215" s="1" t="e">
        <f>IF(M215="","",IF(OR(M215="anniv PT",M215&gt;0),"Plein traitement",IF(OR(LEFT(Statut_agent,1)="A",LEFT(Statut_agent,1)="B",LEFT(Statut_agent,1)="C"),"Demi Traitement",IF(OR(O215="anniv DT",O215&gt;0),"Demi traitement","Sans traitement"))))</f>
        <v>#NUM!</v>
      </c>
    </row>
    <row r="216" spans="1:16" x14ac:dyDescent="0.25">
      <c r="A216" s="28">
        <f>IF(AND(OR(MOD(YEAR(Tableau_calcul[[#This Row],[Date]])-1,400)=0,AND(MOD(YEAR(Tableau_calcul[[#This Row],[Date]])-1,4)=0,MOD(YEAR(Tableau_calcul[[#This Row],[Date]])-1,100)&lt;&gt;0)),MONTH(A215)=2,DAY(A215)=28,COUNTIF($A$2:A215,DATE(YEAR(A215),2,28))&lt;2),DATE(YEAR(Tableau_calcul[[#This Row],[Date]])-1,2,29),IF(AND(DAY(A215)=28,MONTH(A215)=2,COUNTIF($A$2:A215,DATE(YEAR(A215)-1,2,28))+COUNTIF($A$2:A215,DATE(YEAR(A215),2,28))&lt;2),DATE(YEAR(Tableau_calcul[[#This Row],[Date]])-1,2,28),DATE(YEAR(Tableau_calcul[[#This Row],[Date]])-1,MONTH(Tableau_calcul[[#This Row],[Date]]),DAY(Tableau_calcul[[#This Row],[Date]]))))</f>
        <v>693809</v>
      </c>
      <c r="B216" s="1" t="str">
        <f>IF(Tableau_absentéisme_décomposé[[#This Row],[Date]]=A215,"",IFERROR(INDEX(Tableau_absentéisme[],IF(AND(Tableau_absentéisme_décomposé[[#This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6" s="1" t="e">
        <f ca="1">IF(Tableau_calcul[[#This Row],[Traitement]]="","",IF(Tableau_calcul[[#This Row],[Traitement]]&lt;&gt;IF(K214=K215,OFFSET(Tableau_calcul[[#This Row],[Traitement]],2,0),OFFSET(Tableau_calcul[[#This Row],[Traitement]],-1,0)),"début","continue"))</f>
        <v>#NUM!</v>
      </c>
      <c r="E216" s="1" t="e">
        <f ca="1">IF(Tableau_calcul[[#This Row],[Traitement]]="","",IF(Tableau_calcul[[#This Row],[Traitement]]&lt;&gt;IF(Tableau_calcul[[#This Row],[Date]]=K217,OFFSET(Tableau_calcul[[#This Row],[Traitement]],2,0),OFFSET(Tableau_calcul[[#This Row],[Traitement]],1,0)),"fin","continue"))</f>
        <v>#NUM!</v>
      </c>
      <c r="F216" s="1">
        <f ca="1">COUNTIF($D$2:D216,"début")</f>
        <v>0</v>
      </c>
      <c r="G216" s="1" t="e">
        <f>IF(Tableau_calcul[[#This Row],[Traitement]]="","",CONCATENATE(Tableau_calcul[[#This Row],[agrégat.période.début]],Tableau_calcul[[#This Row],[agrégat.num]]))</f>
        <v>#NUM!</v>
      </c>
      <c r="H216" s="1" t="e">
        <f>IF(Tableau_calcul[[#This Row],[Traitement]]="","",CONCATENATE(IF(Tableau_calcul[[#This Row],[agrégat.période.fin]]="fin","fin","continue"),Tableau_calcul[[#This Row],[agrégat.num]]))</f>
        <v>#NUM!</v>
      </c>
      <c r="I216" s="5" t="e">
        <f ca="1">IF(Tableau_calcul[[#This Row],[agrégat.période.début]]="début",Tableau_calcul[[#This Row],[Date]],"")</f>
        <v>#NUM!</v>
      </c>
      <c r="J216" s="5" t="e">
        <f>IF(Tableau_calcul[[#This Row],[Traitement]]="","",IF(Tableau_calcul[[#This Row],[agrégat.num.période.fin]]=H215,"",VLOOKUP(CONCATENATE("fin",Tableau_calcul[[#This Row],[agrégat.num]]),Tableau_calcul[[agrégat.num.période.fin]:[Date]],4,FALSE)))</f>
        <v>#NUM!</v>
      </c>
      <c r="K216" s="5">
        <f>IF(AND(OR(MOD(YEAR(K215),400)=0,AND(MOD(YEAR(K215),4)=0,MOD(YEAR(K215),100)&lt;&gt;0)),MONTH(K215)=2,DAY(K215)=28),K215+1,
IF(AND(MONTH(K215)=2,DAY(K215)=28,COUNTIF($K$2:K215,DATE(YEAR(K215)-1,2,28))+COUNTIF($K$2:K215,DATE(YEAR(K215),2,28))&lt;2),DATE(YEAR(K215),2,28),IF(ROW()=2,Date_survenance,K215+1)))</f>
        <v>213</v>
      </c>
      <c r="L21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6" s="24" t="e">
        <f>IF(Tableau_calcul[[#This Row],[Date]]=K215,"",IF(AND(K216=DATE(YEAR(A216)+1,MONTH(A216),DAY(A216)),Tableau_absentéisme_décomposé[[#This Row],[Traitement]]="Plein traitement"),"anniv PT",IF(COUNTIF($P$2:P215,"Plein traitement")+COUNTIF(B216:$B$367,"Plein traitement")&lt;droits_PT,droits_PT-COUNTIF($P$2:P215,"Plein traitement")-COUNTIF(B216:$B$367,"Plein traitement"),0)))</f>
        <v>#NUM!</v>
      </c>
      <c r="N216" s="1" t="e">
        <f>droits_DT</f>
        <v>#NUM!</v>
      </c>
      <c r="O216" s="1" t="e">
        <f>IF(Tableau_calcul[[#This Row],[Date]]=K215,"",IF(AND(K216=DATE(YEAR(A216)+1,MONTH(A216),DAY(A216)),Tableau_absentéisme_décomposé[[#This Row],[Traitement]]="Demi traitement"),"anniv DT",IF(COUNTIF($P$2:P215,"Demi traitement")+IF(AND($A$60=$A$61,$B$60=$B$61,$B$60="Demi traitement"),COUNTIF(B216:$B$367,"Demi traitement")-1,COUNTIF(B216:$B$367,"Demi traitement"))&lt;droits_DT,droits_DT-COUNTIF($P$2:P215,"Demi traitement")-IF(AND($A$60=$A$61,$B$60=$B$61,$B$60="Demi traitement"),COUNTIF(B216:$B$367,"Demi traitement")-1,COUNTIF(B216:$B$367,"Demi traitement")),0)))</f>
        <v>#NUM!</v>
      </c>
      <c r="P216" s="1" t="e">
        <f>IF(M216="","",IF(OR(M216="anniv PT",M216&gt;0),"Plein traitement",IF(OR(LEFT(Statut_agent,1)="A",LEFT(Statut_agent,1)="B",LEFT(Statut_agent,1)="C"),"Demi Traitement",IF(OR(O216="anniv DT",O216&gt;0),"Demi traitement","Sans traitement"))))</f>
        <v>#NUM!</v>
      </c>
    </row>
    <row r="217" spans="1:16" x14ac:dyDescent="0.25">
      <c r="A217" s="28">
        <f>IF(AND(OR(MOD(YEAR(Tableau_calcul[[#This Row],[Date]])-1,400)=0,AND(MOD(YEAR(Tableau_calcul[[#This Row],[Date]])-1,4)=0,MOD(YEAR(Tableau_calcul[[#This Row],[Date]])-1,100)&lt;&gt;0)),MONTH(A216)=2,DAY(A216)=28,COUNTIF($A$2:A216,DATE(YEAR(A216),2,28))&lt;2),DATE(YEAR(Tableau_calcul[[#This Row],[Date]])-1,2,29),IF(AND(DAY(A216)=28,MONTH(A216)=2,COUNTIF($A$2:A216,DATE(YEAR(A216)-1,2,28))+COUNTIF($A$2:A216,DATE(YEAR(A216),2,28))&lt;2),DATE(YEAR(Tableau_calcul[[#This Row],[Date]])-1,2,28),DATE(YEAR(Tableau_calcul[[#This Row],[Date]])-1,MONTH(Tableau_calcul[[#This Row],[Date]]),DAY(Tableau_calcul[[#This Row],[Date]]))))</f>
        <v>693810</v>
      </c>
      <c r="B217" s="1" t="str">
        <f>IF(Tableau_absentéisme_décomposé[[#This Row],[Date]]=A216,"",IFERROR(INDEX(Tableau_absentéisme[],IF(AND(Tableau_absentéisme_décomposé[[#This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7" s="1" t="e">
        <f ca="1">IF(Tableau_calcul[[#This Row],[Traitement]]="","",IF(Tableau_calcul[[#This Row],[Traitement]]&lt;&gt;IF(K215=K216,OFFSET(Tableau_calcul[[#This Row],[Traitement]],2,0),OFFSET(Tableau_calcul[[#This Row],[Traitement]],-1,0)),"début","continue"))</f>
        <v>#NUM!</v>
      </c>
      <c r="E217" s="1" t="e">
        <f ca="1">IF(Tableau_calcul[[#This Row],[Traitement]]="","",IF(Tableau_calcul[[#This Row],[Traitement]]&lt;&gt;IF(Tableau_calcul[[#This Row],[Date]]=K218,OFFSET(Tableau_calcul[[#This Row],[Traitement]],2,0),OFFSET(Tableau_calcul[[#This Row],[Traitement]],1,0)),"fin","continue"))</f>
        <v>#NUM!</v>
      </c>
      <c r="F217" s="1">
        <f ca="1">COUNTIF($D$2:D217,"début")</f>
        <v>0</v>
      </c>
      <c r="G217" s="1" t="e">
        <f>IF(Tableau_calcul[[#This Row],[Traitement]]="","",CONCATENATE(Tableau_calcul[[#This Row],[agrégat.période.début]],Tableau_calcul[[#This Row],[agrégat.num]]))</f>
        <v>#NUM!</v>
      </c>
      <c r="H217" s="1" t="e">
        <f>IF(Tableau_calcul[[#This Row],[Traitement]]="","",CONCATENATE(IF(Tableau_calcul[[#This Row],[agrégat.période.fin]]="fin","fin","continue"),Tableau_calcul[[#This Row],[agrégat.num]]))</f>
        <v>#NUM!</v>
      </c>
      <c r="I217" s="5" t="e">
        <f ca="1">IF(Tableau_calcul[[#This Row],[agrégat.période.début]]="début",Tableau_calcul[[#This Row],[Date]],"")</f>
        <v>#NUM!</v>
      </c>
      <c r="J217" s="5" t="e">
        <f>IF(Tableau_calcul[[#This Row],[Traitement]]="","",IF(Tableau_calcul[[#This Row],[agrégat.num.période.fin]]=H216,"",VLOOKUP(CONCATENATE("fin",Tableau_calcul[[#This Row],[agrégat.num]]),Tableau_calcul[[agrégat.num.période.fin]:[Date]],4,FALSE)))</f>
        <v>#NUM!</v>
      </c>
      <c r="K217" s="5">
        <f>IF(AND(OR(MOD(YEAR(K216),400)=0,AND(MOD(YEAR(K216),4)=0,MOD(YEAR(K216),100)&lt;&gt;0)),MONTH(K216)=2,DAY(K216)=28),K216+1,
IF(AND(MONTH(K216)=2,DAY(K216)=28,COUNTIF($K$2:K216,DATE(YEAR(K216)-1,2,28))+COUNTIF($K$2:K216,DATE(YEAR(K216),2,28))&lt;2),DATE(YEAR(K216),2,28),IF(ROW()=2,Date_survenance,K216+1)))</f>
        <v>214</v>
      </c>
      <c r="L21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7" s="24" t="e">
        <f>IF(Tableau_calcul[[#This Row],[Date]]=K216,"",IF(AND(K217=DATE(YEAR(A217)+1,MONTH(A217),DAY(A217)),Tableau_absentéisme_décomposé[[#This Row],[Traitement]]="Plein traitement"),"anniv PT",IF(COUNTIF($P$2:P216,"Plein traitement")+COUNTIF(B217:$B$367,"Plein traitement")&lt;droits_PT,droits_PT-COUNTIF($P$2:P216,"Plein traitement")-COUNTIF(B217:$B$367,"Plein traitement"),0)))</f>
        <v>#NUM!</v>
      </c>
      <c r="N217" s="1" t="e">
        <f>droits_DT</f>
        <v>#NUM!</v>
      </c>
      <c r="O217" s="1" t="e">
        <f>IF(Tableau_calcul[[#This Row],[Date]]=K216,"",IF(AND(K217=DATE(YEAR(A217)+1,MONTH(A217),DAY(A217)),Tableau_absentéisme_décomposé[[#This Row],[Traitement]]="Demi traitement"),"anniv DT",IF(COUNTIF($P$2:P216,"Demi traitement")+IF(AND($A$60=$A$61,$B$60=$B$61,$B$60="Demi traitement"),COUNTIF(B217:$B$367,"Demi traitement")-1,COUNTIF(B217:$B$367,"Demi traitement"))&lt;droits_DT,droits_DT-COUNTIF($P$2:P216,"Demi traitement")-IF(AND($A$60=$A$61,$B$60=$B$61,$B$60="Demi traitement"),COUNTIF(B217:$B$367,"Demi traitement")-1,COUNTIF(B217:$B$367,"Demi traitement")),0)))</f>
        <v>#NUM!</v>
      </c>
      <c r="P217" s="1" t="e">
        <f>IF(M217="","",IF(OR(M217="anniv PT",M217&gt;0),"Plein traitement",IF(OR(LEFT(Statut_agent,1)="A",LEFT(Statut_agent,1)="B",LEFT(Statut_agent,1)="C"),"Demi Traitement",IF(OR(O217="anniv DT",O217&gt;0),"Demi traitement","Sans traitement"))))</f>
        <v>#NUM!</v>
      </c>
    </row>
    <row r="218" spans="1:16" x14ac:dyDescent="0.25">
      <c r="A218" s="28">
        <f>IF(AND(OR(MOD(YEAR(Tableau_calcul[[#This Row],[Date]])-1,400)=0,AND(MOD(YEAR(Tableau_calcul[[#This Row],[Date]])-1,4)=0,MOD(YEAR(Tableau_calcul[[#This Row],[Date]])-1,100)&lt;&gt;0)),MONTH(A217)=2,DAY(A217)=28,COUNTIF($A$2:A217,DATE(YEAR(A217),2,28))&lt;2),DATE(YEAR(Tableau_calcul[[#This Row],[Date]])-1,2,29),IF(AND(DAY(A217)=28,MONTH(A217)=2,COUNTIF($A$2:A217,DATE(YEAR(A217)-1,2,28))+COUNTIF($A$2:A217,DATE(YEAR(A217),2,28))&lt;2),DATE(YEAR(Tableau_calcul[[#This Row],[Date]])-1,2,28),DATE(YEAR(Tableau_calcul[[#This Row],[Date]])-1,MONTH(Tableau_calcul[[#This Row],[Date]]),DAY(Tableau_calcul[[#This Row],[Date]]))))</f>
        <v>693811</v>
      </c>
      <c r="B218" s="1" t="str">
        <f>IF(Tableau_absentéisme_décomposé[[#This Row],[Date]]=A217,"",IFERROR(INDEX(Tableau_absentéisme[],IF(AND(Tableau_absentéisme_décomposé[[#This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8" s="1" t="e">
        <f ca="1">IF(Tableau_calcul[[#This Row],[Traitement]]="","",IF(Tableau_calcul[[#This Row],[Traitement]]&lt;&gt;IF(K216=K217,OFFSET(Tableau_calcul[[#This Row],[Traitement]],2,0),OFFSET(Tableau_calcul[[#This Row],[Traitement]],-1,0)),"début","continue"))</f>
        <v>#NUM!</v>
      </c>
      <c r="E218" s="1" t="e">
        <f ca="1">IF(Tableau_calcul[[#This Row],[Traitement]]="","",IF(Tableau_calcul[[#This Row],[Traitement]]&lt;&gt;IF(Tableau_calcul[[#This Row],[Date]]=K219,OFFSET(Tableau_calcul[[#This Row],[Traitement]],2,0),OFFSET(Tableau_calcul[[#This Row],[Traitement]],1,0)),"fin","continue"))</f>
        <v>#NUM!</v>
      </c>
      <c r="F218" s="1">
        <f ca="1">COUNTIF($D$2:D218,"début")</f>
        <v>0</v>
      </c>
      <c r="G218" s="1" t="e">
        <f>IF(Tableau_calcul[[#This Row],[Traitement]]="","",CONCATENATE(Tableau_calcul[[#This Row],[agrégat.période.début]],Tableau_calcul[[#This Row],[agrégat.num]]))</f>
        <v>#NUM!</v>
      </c>
      <c r="H218" s="1" t="e">
        <f>IF(Tableau_calcul[[#This Row],[Traitement]]="","",CONCATENATE(IF(Tableau_calcul[[#This Row],[agrégat.période.fin]]="fin","fin","continue"),Tableau_calcul[[#This Row],[agrégat.num]]))</f>
        <v>#NUM!</v>
      </c>
      <c r="I218" s="5" t="e">
        <f ca="1">IF(Tableau_calcul[[#This Row],[agrégat.période.début]]="début",Tableau_calcul[[#This Row],[Date]],"")</f>
        <v>#NUM!</v>
      </c>
      <c r="J218" s="5" t="e">
        <f>IF(Tableau_calcul[[#This Row],[Traitement]]="","",IF(Tableau_calcul[[#This Row],[agrégat.num.période.fin]]=H217,"",VLOOKUP(CONCATENATE("fin",Tableau_calcul[[#This Row],[agrégat.num]]),Tableau_calcul[[agrégat.num.période.fin]:[Date]],4,FALSE)))</f>
        <v>#NUM!</v>
      </c>
      <c r="K218" s="5">
        <f>IF(AND(OR(MOD(YEAR(K217),400)=0,AND(MOD(YEAR(K217),4)=0,MOD(YEAR(K217),100)&lt;&gt;0)),MONTH(K217)=2,DAY(K217)=28),K217+1,
IF(AND(MONTH(K217)=2,DAY(K217)=28,COUNTIF($K$2:K217,DATE(YEAR(K217)-1,2,28))+COUNTIF($K$2:K217,DATE(YEAR(K217),2,28))&lt;2),DATE(YEAR(K217),2,28),IF(ROW()=2,Date_survenance,K217+1)))</f>
        <v>215</v>
      </c>
      <c r="L21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8" s="24" t="e">
        <f>IF(Tableau_calcul[[#This Row],[Date]]=K217,"",IF(AND(K218=DATE(YEAR(A218)+1,MONTH(A218),DAY(A218)),Tableau_absentéisme_décomposé[[#This Row],[Traitement]]="Plein traitement"),"anniv PT",IF(COUNTIF($P$2:P217,"Plein traitement")+COUNTIF(B218:$B$367,"Plein traitement")&lt;droits_PT,droits_PT-COUNTIF($P$2:P217,"Plein traitement")-COUNTIF(B218:$B$367,"Plein traitement"),0)))</f>
        <v>#NUM!</v>
      </c>
      <c r="N218" s="1" t="e">
        <f>droits_DT</f>
        <v>#NUM!</v>
      </c>
      <c r="O218" s="1" t="e">
        <f>IF(Tableau_calcul[[#This Row],[Date]]=K217,"",IF(AND(K218=DATE(YEAR(A218)+1,MONTH(A218),DAY(A218)),Tableau_absentéisme_décomposé[[#This Row],[Traitement]]="Demi traitement"),"anniv DT",IF(COUNTIF($P$2:P217,"Demi traitement")+IF(AND($A$60=$A$61,$B$60=$B$61,$B$60="Demi traitement"),COUNTIF(B218:$B$367,"Demi traitement")-1,COUNTIF(B218:$B$367,"Demi traitement"))&lt;droits_DT,droits_DT-COUNTIF($P$2:P217,"Demi traitement")-IF(AND($A$60=$A$61,$B$60=$B$61,$B$60="Demi traitement"),COUNTIF(B218:$B$367,"Demi traitement")-1,COUNTIF(B218:$B$367,"Demi traitement")),0)))</f>
        <v>#NUM!</v>
      </c>
      <c r="P218" s="1" t="e">
        <f>IF(M218="","",IF(OR(M218="anniv PT",M218&gt;0),"Plein traitement",IF(OR(LEFT(Statut_agent,1)="A",LEFT(Statut_agent,1)="B",LEFT(Statut_agent,1)="C"),"Demi Traitement",IF(OR(O218="anniv DT",O218&gt;0),"Demi traitement","Sans traitement"))))</f>
        <v>#NUM!</v>
      </c>
    </row>
    <row r="219" spans="1:16" x14ac:dyDescent="0.25">
      <c r="A219" s="28">
        <f>IF(AND(OR(MOD(YEAR(Tableau_calcul[[#This Row],[Date]])-1,400)=0,AND(MOD(YEAR(Tableau_calcul[[#This Row],[Date]])-1,4)=0,MOD(YEAR(Tableau_calcul[[#This Row],[Date]])-1,100)&lt;&gt;0)),MONTH(A218)=2,DAY(A218)=28,COUNTIF($A$2:A218,DATE(YEAR(A218),2,28))&lt;2),DATE(YEAR(Tableau_calcul[[#This Row],[Date]])-1,2,29),IF(AND(DAY(A218)=28,MONTH(A218)=2,COUNTIF($A$2:A218,DATE(YEAR(A218)-1,2,28))+COUNTIF($A$2:A218,DATE(YEAR(A218),2,28))&lt;2),DATE(YEAR(Tableau_calcul[[#This Row],[Date]])-1,2,28),DATE(YEAR(Tableau_calcul[[#This Row],[Date]])-1,MONTH(Tableau_calcul[[#This Row],[Date]]),DAY(Tableau_calcul[[#This Row],[Date]]))))</f>
        <v>693812</v>
      </c>
      <c r="B219" s="1" t="str">
        <f>IF(Tableau_absentéisme_décomposé[[#This Row],[Date]]=A218,"",IFERROR(INDEX(Tableau_absentéisme[],IF(AND(Tableau_absentéisme_décomposé[[#This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19" s="1" t="e">
        <f ca="1">IF(Tableau_calcul[[#This Row],[Traitement]]="","",IF(Tableau_calcul[[#This Row],[Traitement]]&lt;&gt;IF(K217=K218,OFFSET(Tableau_calcul[[#This Row],[Traitement]],2,0),OFFSET(Tableau_calcul[[#This Row],[Traitement]],-1,0)),"début","continue"))</f>
        <v>#NUM!</v>
      </c>
      <c r="E219" s="1" t="e">
        <f ca="1">IF(Tableau_calcul[[#This Row],[Traitement]]="","",IF(Tableau_calcul[[#This Row],[Traitement]]&lt;&gt;IF(Tableau_calcul[[#This Row],[Date]]=K220,OFFSET(Tableau_calcul[[#This Row],[Traitement]],2,0),OFFSET(Tableau_calcul[[#This Row],[Traitement]],1,0)),"fin","continue"))</f>
        <v>#NUM!</v>
      </c>
      <c r="F219" s="1">
        <f ca="1">COUNTIF($D$2:D219,"début")</f>
        <v>0</v>
      </c>
      <c r="G219" s="1" t="e">
        <f>IF(Tableau_calcul[[#This Row],[Traitement]]="","",CONCATENATE(Tableau_calcul[[#This Row],[agrégat.période.début]],Tableau_calcul[[#This Row],[agrégat.num]]))</f>
        <v>#NUM!</v>
      </c>
      <c r="H219" s="1" t="e">
        <f>IF(Tableau_calcul[[#This Row],[Traitement]]="","",CONCATENATE(IF(Tableau_calcul[[#This Row],[agrégat.période.fin]]="fin","fin","continue"),Tableau_calcul[[#This Row],[agrégat.num]]))</f>
        <v>#NUM!</v>
      </c>
      <c r="I219" s="5" t="e">
        <f ca="1">IF(Tableau_calcul[[#This Row],[agrégat.période.début]]="début",Tableau_calcul[[#This Row],[Date]],"")</f>
        <v>#NUM!</v>
      </c>
      <c r="J219" s="5" t="e">
        <f>IF(Tableau_calcul[[#This Row],[Traitement]]="","",IF(Tableau_calcul[[#This Row],[agrégat.num.période.fin]]=H218,"",VLOOKUP(CONCATENATE("fin",Tableau_calcul[[#This Row],[agrégat.num]]),Tableau_calcul[[agrégat.num.période.fin]:[Date]],4,FALSE)))</f>
        <v>#NUM!</v>
      </c>
      <c r="K219" s="5">
        <f>IF(AND(OR(MOD(YEAR(K218),400)=0,AND(MOD(YEAR(K218),4)=0,MOD(YEAR(K218),100)&lt;&gt;0)),MONTH(K218)=2,DAY(K218)=28),K218+1,
IF(AND(MONTH(K218)=2,DAY(K218)=28,COUNTIF($K$2:K218,DATE(YEAR(K218)-1,2,28))+COUNTIF($K$2:K218,DATE(YEAR(K218),2,28))&lt;2),DATE(YEAR(K218),2,28),IF(ROW()=2,Date_survenance,K218+1)))</f>
        <v>216</v>
      </c>
      <c r="L21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19" s="24" t="e">
        <f>IF(Tableau_calcul[[#This Row],[Date]]=K218,"",IF(AND(K219=DATE(YEAR(A219)+1,MONTH(A219),DAY(A219)),Tableau_absentéisme_décomposé[[#This Row],[Traitement]]="Plein traitement"),"anniv PT",IF(COUNTIF($P$2:P218,"Plein traitement")+COUNTIF(B219:$B$367,"Plein traitement")&lt;droits_PT,droits_PT-COUNTIF($P$2:P218,"Plein traitement")-COUNTIF(B219:$B$367,"Plein traitement"),0)))</f>
        <v>#NUM!</v>
      </c>
      <c r="N219" s="1" t="e">
        <f>droits_DT</f>
        <v>#NUM!</v>
      </c>
      <c r="O219" s="1" t="e">
        <f>IF(Tableau_calcul[[#This Row],[Date]]=K218,"",IF(AND(K219=DATE(YEAR(A219)+1,MONTH(A219),DAY(A219)),Tableau_absentéisme_décomposé[[#This Row],[Traitement]]="Demi traitement"),"anniv DT",IF(COUNTIF($P$2:P218,"Demi traitement")+IF(AND($A$60=$A$61,$B$60=$B$61,$B$60="Demi traitement"),COUNTIF(B219:$B$367,"Demi traitement")-1,COUNTIF(B219:$B$367,"Demi traitement"))&lt;droits_DT,droits_DT-COUNTIF($P$2:P218,"Demi traitement")-IF(AND($A$60=$A$61,$B$60=$B$61,$B$60="Demi traitement"),COUNTIF(B219:$B$367,"Demi traitement")-1,COUNTIF(B219:$B$367,"Demi traitement")),0)))</f>
        <v>#NUM!</v>
      </c>
      <c r="P219" s="1" t="e">
        <f>IF(M219="","",IF(OR(M219="anniv PT",M219&gt;0),"Plein traitement",IF(OR(LEFT(Statut_agent,1)="A",LEFT(Statut_agent,1)="B",LEFT(Statut_agent,1)="C"),"Demi Traitement",IF(OR(O219="anniv DT",O219&gt;0),"Demi traitement","Sans traitement"))))</f>
        <v>#NUM!</v>
      </c>
    </row>
    <row r="220" spans="1:16" x14ac:dyDescent="0.25">
      <c r="A220" s="28">
        <f>IF(AND(OR(MOD(YEAR(Tableau_calcul[[#This Row],[Date]])-1,400)=0,AND(MOD(YEAR(Tableau_calcul[[#This Row],[Date]])-1,4)=0,MOD(YEAR(Tableau_calcul[[#This Row],[Date]])-1,100)&lt;&gt;0)),MONTH(A219)=2,DAY(A219)=28,COUNTIF($A$2:A219,DATE(YEAR(A219),2,28))&lt;2),DATE(YEAR(Tableau_calcul[[#This Row],[Date]])-1,2,29),IF(AND(DAY(A219)=28,MONTH(A219)=2,COUNTIF($A$2:A219,DATE(YEAR(A219)-1,2,28))+COUNTIF($A$2:A219,DATE(YEAR(A219),2,28))&lt;2),DATE(YEAR(Tableau_calcul[[#This Row],[Date]])-1,2,28),DATE(YEAR(Tableau_calcul[[#This Row],[Date]])-1,MONTH(Tableau_calcul[[#This Row],[Date]]),DAY(Tableau_calcul[[#This Row],[Date]]))))</f>
        <v>693813</v>
      </c>
      <c r="B220" s="1" t="str">
        <f>IF(Tableau_absentéisme_décomposé[[#This Row],[Date]]=A219,"",IFERROR(INDEX(Tableau_absentéisme[],IF(AND(Tableau_absentéisme_décomposé[[#This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0" s="1" t="e">
        <f ca="1">IF(Tableau_calcul[[#This Row],[Traitement]]="","",IF(Tableau_calcul[[#This Row],[Traitement]]&lt;&gt;IF(K218=K219,OFFSET(Tableau_calcul[[#This Row],[Traitement]],2,0),OFFSET(Tableau_calcul[[#This Row],[Traitement]],-1,0)),"début","continue"))</f>
        <v>#NUM!</v>
      </c>
      <c r="E220" s="1" t="e">
        <f ca="1">IF(Tableau_calcul[[#This Row],[Traitement]]="","",IF(Tableau_calcul[[#This Row],[Traitement]]&lt;&gt;IF(Tableau_calcul[[#This Row],[Date]]=K221,OFFSET(Tableau_calcul[[#This Row],[Traitement]],2,0),OFFSET(Tableau_calcul[[#This Row],[Traitement]],1,0)),"fin","continue"))</f>
        <v>#NUM!</v>
      </c>
      <c r="F220" s="1">
        <f ca="1">COUNTIF($D$2:D220,"début")</f>
        <v>0</v>
      </c>
      <c r="G220" s="1" t="e">
        <f>IF(Tableau_calcul[[#This Row],[Traitement]]="","",CONCATENATE(Tableau_calcul[[#This Row],[agrégat.période.début]],Tableau_calcul[[#This Row],[agrégat.num]]))</f>
        <v>#NUM!</v>
      </c>
      <c r="H220" s="1" t="e">
        <f>IF(Tableau_calcul[[#This Row],[Traitement]]="","",CONCATENATE(IF(Tableau_calcul[[#This Row],[agrégat.période.fin]]="fin","fin","continue"),Tableau_calcul[[#This Row],[agrégat.num]]))</f>
        <v>#NUM!</v>
      </c>
      <c r="I220" s="5" t="e">
        <f ca="1">IF(Tableau_calcul[[#This Row],[agrégat.période.début]]="début",Tableau_calcul[[#This Row],[Date]],"")</f>
        <v>#NUM!</v>
      </c>
      <c r="J220" s="5" t="e">
        <f>IF(Tableau_calcul[[#This Row],[Traitement]]="","",IF(Tableau_calcul[[#This Row],[agrégat.num.période.fin]]=H219,"",VLOOKUP(CONCATENATE("fin",Tableau_calcul[[#This Row],[agrégat.num]]),Tableau_calcul[[agrégat.num.période.fin]:[Date]],4,FALSE)))</f>
        <v>#NUM!</v>
      </c>
      <c r="K220" s="5">
        <f>IF(AND(OR(MOD(YEAR(K219),400)=0,AND(MOD(YEAR(K219),4)=0,MOD(YEAR(K219),100)&lt;&gt;0)),MONTH(K219)=2,DAY(K219)=28),K219+1,
IF(AND(MONTH(K219)=2,DAY(K219)=28,COUNTIF($K$2:K219,DATE(YEAR(K219)-1,2,28))+COUNTIF($K$2:K219,DATE(YEAR(K219),2,28))&lt;2),DATE(YEAR(K219),2,28),IF(ROW()=2,Date_survenance,K219+1)))</f>
        <v>217</v>
      </c>
      <c r="L22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0" s="24" t="e">
        <f>IF(Tableau_calcul[[#This Row],[Date]]=K219,"",IF(AND(K220=DATE(YEAR(A220)+1,MONTH(A220),DAY(A220)),Tableau_absentéisme_décomposé[[#This Row],[Traitement]]="Plein traitement"),"anniv PT",IF(COUNTIF($P$2:P219,"Plein traitement")+COUNTIF(B220:$B$367,"Plein traitement")&lt;droits_PT,droits_PT-COUNTIF($P$2:P219,"Plein traitement")-COUNTIF(B220:$B$367,"Plein traitement"),0)))</f>
        <v>#NUM!</v>
      </c>
      <c r="N220" s="1" t="e">
        <f>droits_DT</f>
        <v>#NUM!</v>
      </c>
      <c r="O220" s="1" t="e">
        <f>IF(Tableau_calcul[[#This Row],[Date]]=K219,"",IF(AND(K220=DATE(YEAR(A220)+1,MONTH(A220),DAY(A220)),Tableau_absentéisme_décomposé[[#This Row],[Traitement]]="Demi traitement"),"anniv DT",IF(COUNTIF($P$2:P219,"Demi traitement")+IF(AND($A$60=$A$61,$B$60=$B$61,$B$60="Demi traitement"),COUNTIF(B220:$B$367,"Demi traitement")-1,COUNTIF(B220:$B$367,"Demi traitement"))&lt;droits_DT,droits_DT-COUNTIF($P$2:P219,"Demi traitement")-IF(AND($A$60=$A$61,$B$60=$B$61,$B$60="Demi traitement"),COUNTIF(B220:$B$367,"Demi traitement")-1,COUNTIF(B220:$B$367,"Demi traitement")),0)))</f>
        <v>#NUM!</v>
      </c>
      <c r="P220" s="1" t="e">
        <f>IF(M220="","",IF(OR(M220="anniv PT",M220&gt;0),"Plein traitement",IF(OR(LEFT(Statut_agent,1)="A",LEFT(Statut_agent,1)="B",LEFT(Statut_agent,1)="C"),"Demi Traitement",IF(OR(O220="anniv DT",O220&gt;0),"Demi traitement","Sans traitement"))))</f>
        <v>#NUM!</v>
      </c>
    </row>
    <row r="221" spans="1:16" x14ac:dyDescent="0.25">
      <c r="A221" s="28">
        <f>IF(AND(OR(MOD(YEAR(Tableau_calcul[[#This Row],[Date]])-1,400)=0,AND(MOD(YEAR(Tableau_calcul[[#This Row],[Date]])-1,4)=0,MOD(YEAR(Tableau_calcul[[#This Row],[Date]])-1,100)&lt;&gt;0)),MONTH(A220)=2,DAY(A220)=28,COUNTIF($A$2:A220,DATE(YEAR(A220),2,28))&lt;2),DATE(YEAR(Tableau_calcul[[#This Row],[Date]])-1,2,29),IF(AND(DAY(A220)=28,MONTH(A220)=2,COUNTIF($A$2:A220,DATE(YEAR(A220)-1,2,28))+COUNTIF($A$2:A220,DATE(YEAR(A220),2,28))&lt;2),DATE(YEAR(Tableau_calcul[[#This Row],[Date]])-1,2,28),DATE(YEAR(Tableau_calcul[[#This Row],[Date]])-1,MONTH(Tableau_calcul[[#This Row],[Date]]),DAY(Tableau_calcul[[#This Row],[Date]]))))</f>
        <v>693814</v>
      </c>
      <c r="B221" s="1" t="str">
        <f>IF(Tableau_absentéisme_décomposé[[#This Row],[Date]]=A220,"",IFERROR(INDEX(Tableau_absentéisme[],IF(AND(Tableau_absentéisme_décomposé[[#This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1" s="1" t="e">
        <f ca="1">IF(Tableau_calcul[[#This Row],[Traitement]]="","",IF(Tableau_calcul[[#This Row],[Traitement]]&lt;&gt;IF(K219=K220,OFFSET(Tableau_calcul[[#This Row],[Traitement]],2,0),OFFSET(Tableau_calcul[[#This Row],[Traitement]],-1,0)),"début","continue"))</f>
        <v>#NUM!</v>
      </c>
      <c r="E221" s="1" t="e">
        <f ca="1">IF(Tableau_calcul[[#This Row],[Traitement]]="","",IF(Tableau_calcul[[#This Row],[Traitement]]&lt;&gt;IF(Tableau_calcul[[#This Row],[Date]]=K222,OFFSET(Tableau_calcul[[#This Row],[Traitement]],2,0),OFFSET(Tableau_calcul[[#This Row],[Traitement]],1,0)),"fin","continue"))</f>
        <v>#NUM!</v>
      </c>
      <c r="F221" s="1">
        <f ca="1">COUNTIF($D$2:D221,"début")</f>
        <v>0</v>
      </c>
      <c r="G221" s="1" t="e">
        <f>IF(Tableau_calcul[[#This Row],[Traitement]]="","",CONCATENATE(Tableau_calcul[[#This Row],[agrégat.période.début]],Tableau_calcul[[#This Row],[agrégat.num]]))</f>
        <v>#NUM!</v>
      </c>
      <c r="H221" s="1" t="e">
        <f>IF(Tableau_calcul[[#This Row],[Traitement]]="","",CONCATENATE(IF(Tableau_calcul[[#This Row],[agrégat.période.fin]]="fin","fin","continue"),Tableau_calcul[[#This Row],[agrégat.num]]))</f>
        <v>#NUM!</v>
      </c>
      <c r="I221" s="5" t="e">
        <f ca="1">IF(Tableau_calcul[[#This Row],[agrégat.période.début]]="début",Tableau_calcul[[#This Row],[Date]],"")</f>
        <v>#NUM!</v>
      </c>
      <c r="J221" s="5" t="e">
        <f>IF(Tableau_calcul[[#This Row],[Traitement]]="","",IF(Tableau_calcul[[#This Row],[agrégat.num.période.fin]]=H220,"",VLOOKUP(CONCATENATE("fin",Tableau_calcul[[#This Row],[agrégat.num]]),Tableau_calcul[[agrégat.num.période.fin]:[Date]],4,FALSE)))</f>
        <v>#NUM!</v>
      </c>
      <c r="K221" s="5">
        <f>IF(AND(OR(MOD(YEAR(K220),400)=0,AND(MOD(YEAR(K220),4)=0,MOD(YEAR(K220),100)&lt;&gt;0)),MONTH(K220)=2,DAY(K220)=28),K220+1,
IF(AND(MONTH(K220)=2,DAY(K220)=28,COUNTIF($K$2:K220,DATE(YEAR(K220)-1,2,28))+COUNTIF($K$2:K220,DATE(YEAR(K220),2,28))&lt;2),DATE(YEAR(K220),2,28),IF(ROW()=2,Date_survenance,K220+1)))</f>
        <v>218</v>
      </c>
      <c r="L22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1" s="24" t="e">
        <f>IF(Tableau_calcul[[#This Row],[Date]]=K220,"",IF(AND(K221=DATE(YEAR(A221)+1,MONTH(A221),DAY(A221)),Tableau_absentéisme_décomposé[[#This Row],[Traitement]]="Plein traitement"),"anniv PT",IF(COUNTIF($P$2:P220,"Plein traitement")+COUNTIF(B221:$B$367,"Plein traitement")&lt;droits_PT,droits_PT-COUNTIF($P$2:P220,"Plein traitement")-COUNTIF(B221:$B$367,"Plein traitement"),0)))</f>
        <v>#NUM!</v>
      </c>
      <c r="N221" s="1" t="e">
        <f>droits_DT</f>
        <v>#NUM!</v>
      </c>
      <c r="O221" s="1" t="e">
        <f>IF(Tableau_calcul[[#This Row],[Date]]=K220,"",IF(AND(K221=DATE(YEAR(A221)+1,MONTH(A221),DAY(A221)),Tableau_absentéisme_décomposé[[#This Row],[Traitement]]="Demi traitement"),"anniv DT",IF(COUNTIF($P$2:P220,"Demi traitement")+IF(AND($A$60=$A$61,$B$60=$B$61,$B$60="Demi traitement"),COUNTIF(B221:$B$367,"Demi traitement")-1,COUNTIF(B221:$B$367,"Demi traitement"))&lt;droits_DT,droits_DT-COUNTIF($P$2:P220,"Demi traitement")-IF(AND($A$60=$A$61,$B$60=$B$61,$B$60="Demi traitement"),COUNTIF(B221:$B$367,"Demi traitement")-1,COUNTIF(B221:$B$367,"Demi traitement")),0)))</f>
        <v>#NUM!</v>
      </c>
      <c r="P221" s="1" t="e">
        <f>IF(M221="","",IF(OR(M221="anniv PT",M221&gt;0),"Plein traitement",IF(OR(LEFT(Statut_agent,1)="A",LEFT(Statut_agent,1)="B",LEFT(Statut_agent,1)="C"),"Demi Traitement",IF(OR(O221="anniv DT",O221&gt;0),"Demi traitement","Sans traitement"))))</f>
        <v>#NUM!</v>
      </c>
    </row>
    <row r="222" spans="1:16" x14ac:dyDescent="0.25">
      <c r="A222" s="28">
        <f>IF(AND(OR(MOD(YEAR(Tableau_calcul[[#This Row],[Date]])-1,400)=0,AND(MOD(YEAR(Tableau_calcul[[#This Row],[Date]])-1,4)=0,MOD(YEAR(Tableau_calcul[[#This Row],[Date]])-1,100)&lt;&gt;0)),MONTH(A221)=2,DAY(A221)=28,COUNTIF($A$2:A221,DATE(YEAR(A221),2,28))&lt;2),DATE(YEAR(Tableau_calcul[[#This Row],[Date]])-1,2,29),IF(AND(DAY(A221)=28,MONTH(A221)=2,COUNTIF($A$2:A221,DATE(YEAR(A221)-1,2,28))+COUNTIF($A$2:A221,DATE(YEAR(A221),2,28))&lt;2),DATE(YEAR(Tableau_calcul[[#This Row],[Date]])-1,2,28),DATE(YEAR(Tableau_calcul[[#This Row],[Date]])-1,MONTH(Tableau_calcul[[#This Row],[Date]]),DAY(Tableau_calcul[[#This Row],[Date]]))))</f>
        <v>693815</v>
      </c>
      <c r="B222" s="1" t="str">
        <f>IF(Tableau_absentéisme_décomposé[[#This Row],[Date]]=A221,"",IFERROR(INDEX(Tableau_absentéisme[],IF(AND(Tableau_absentéisme_décomposé[[#This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2" s="1" t="e">
        <f ca="1">IF(Tableau_calcul[[#This Row],[Traitement]]="","",IF(Tableau_calcul[[#This Row],[Traitement]]&lt;&gt;IF(K220=K221,OFFSET(Tableau_calcul[[#This Row],[Traitement]],2,0),OFFSET(Tableau_calcul[[#This Row],[Traitement]],-1,0)),"début","continue"))</f>
        <v>#NUM!</v>
      </c>
      <c r="E222" s="1" t="e">
        <f ca="1">IF(Tableau_calcul[[#This Row],[Traitement]]="","",IF(Tableau_calcul[[#This Row],[Traitement]]&lt;&gt;IF(Tableau_calcul[[#This Row],[Date]]=K223,OFFSET(Tableau_calcul[[#This Row],[Traitement]],2,0),OFFSET(Tableau_calcul[[#This Row],[Traitement]],1,0)),"fin","continue"))</f>
        <v>#NUM!</v>
      </c>
      <c r="F222" s="1">
        <f ca="1">COUNTIF($D$2:D222,"début")</f>
        <v>0</v>
      </c>
      <c r="G222" s="1" t="e">
        <f>IF(Tableau_calcul[[#This Row],[Traitement]]="","",CONCATENATE(Tableau_calcul[[#This Row],[agrégat.période.début]],Tableau_calcul[[#This Row],[agrégat.num]]))</f>
        <v>#NUM!</v>
      </c>
      <c r="H222" s="1" t="e">
        <f>IF(Tableau_calcul[[#This Row],[Traitement]]="","",CONCATENATE(IF(Tableau_calcul[[#This Row],[agrégat.période.fin]]="fin","fin","continue"),Tableau_calcul[[#This Row],[agrégat.num]]))</f>
        <v>#NUM!</v>
      </c>
      <c r="I222" s="5" t="e">
        <f ca="1">IF(Tableau_calcul[[#This Row],[agrégat.période.début]]="début",Tableau_calcul[[#This Row],[Date]],"")</f>
        <v>#NUM!</v>
      </c>
      <c r="J222" s="5" t="e">
        <f>IF(Tableau_calcul[[#This Row],[Traitement]]="","",IF(Tableau_calcul[[#This Row],[agrégat.num.période.fin]]=H221,"",VLOOKUP(CONCATENATE("fin",Tableau_calcul[[#This Row],[agrégat.num]]),Tableau_calcul[[agrégat.num.période.fin]:[Date]],4,FALSE)))</f>
        <v>#NUM!</v>
      </c>
      <c r="K222" s="5">
        <f>IF(AND(OR(MOD(YEAR(K221),400)=0,AND(MOD(YEAR(K221),4)=0,MOD(YEAR(K221),100)&lt;&gt;0)),MONTH(K221)=2,DAY(K221)=28),K221+1,
IF(AND(MONTH(K221)=2,DAY(K221)=28,COUNTIF($K$2:K221,DATE(YEAR(K221)-1,2,28))+COUNTIF($K$2:K221,DATE(YEAR(K221),2,28))&lt;2),DATE(YEAR(K221),2,28),IF(ROW()=2,Date_survenance,K221+1)))</f>
        <v>219</v>
      </c>
      <c r="L22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2" s="24" t="e">
        <f>IF(Tableau_calcul[[#This Row],[Date]]=K221,"",IF(AND(K222=DATE(YEAR(A222)+1,MONTH(A222),DAY(A222)),Tableau_absentéisme_décomposé[[#This Row],[Traitement]]="Plein traitement"),"anniv PT",IF(COUNTIF($P$2:P221,"Plein traitement")+COUNTIF(B222:$B$367,"Plein traitement")&lt;droits_PT,droits_PT-COUNTIF($P$2:P221,"Plein traitement")-COUNTIF(B222:$B$367,"Plein traitement"),0)))</f>
        <v>#NUM!</v>
      </c>
      <c r="N222" s="1" t="e">
        <f>droits_DT</f>
        <v>#NUM!</v>
      </c>
      <c r="O222" s="1" t="e">
        <f>IF(Tableau_calcul[[#This Row],[Date]]=K221,"",IF(AND(K222=DATE(YEAR(A222)+1,MONTH(A222),DAY(A222)),Tableau_absentéisme_décomposé[[#This Row],[Traitement]]="Demi traitement"),"anniv DT",IF(COUNTIF($P$2:P221,"Demi traitement")+IF(AND($A$60=$A$61,$B$60=$B$61,$B$60="Demi traitement"),COUNTIF(B222:$B$367,"Demi traitement")-1,COUNTIF(B222:$B$367,"Demi traitement"))&lt;droits_DT,droits_DT-COUNTIF($P$2:P221,"Demi traitement")-IF(AND($A$60=$A$61,$B$60=$B$61,$B$60="Demi traitement"),COUNTIF(B222:$B$367,"Demi traitement")-1,COUNTIF(B222:$B$367,"Demi traitement")),0)))</f>
        <v>#NUM!</v>
      </c>
      <c r="P222" s="1" t="e">
        <f>IF(M222="","",IF(OR(M222="anniv PT",M222&gt;0),"Plein traitement",IF(OR(LEFT(Statut_agent,1)="A",LEFT(Statut_agent,1)="B",LEFT(Statut_agent,1)="C"),"Demi Traitement",IF(OR(O222="anniv DT",O222&gt;0),"Demi traitement","Sans traitement"))))</f>
        <v>#NUM!</v>
      </c>
    </row>
    <row r="223" spans="1:16" x14ac:dyDescent="0.25">
      <c r="A223" s="28">
        <f>IF(AND(OR(MOD(YEAR(Tableau_calcul[[#This Row],[Date]])-1,400)=0,AND(MOD(YEAR(Tableau_calcul[[#This Row],[Date]])-1,4)=0,MOD(YEAR(Tableau_calcul[[#This Row],[Date]])-1,100)&lt;&gt;0)),MONTH(A222)=2,DAY(A222)=28,COUNTIF($A$2:A222,DATE(YEAR(A222),2,28))&lt;2),DATE(YEAR(Tableau_calcul[[#This Row],[Date]])-1,2,29),IF(AND(DAY(A222)=28,MONTH(A222)=2,COUNTIF($A$2:A222,DATE(YEAR(A222)-1,2,28))+COUNTIF($A$2:A222,DATE(YEAR(A222),2,28))&lt;2),DATE(YEAR(Tableau_calcul[[#This Row],[Date]])-1,2,28),DATE(YEAR(Tableau_calcul[[#This Row],[Date]])-1,MONTH(Tableau_calcul[[#This Row],[Date]]),DAY(Tableau_calcul[[#This Row],[Date]]))))</f>
        <v>693816</v>
      </c>
      <c r="B223" s="1" t="str">
        <f>IF(Tableau_absentéisme_décomposé[[#This Row],[Date]]=A222,"",IFERROR(INDEX(Tableau_absentéisme[],IF(AND(Tableau_absentéisme_décomposé[[#This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3" s="1" t="e">
        <f ca="1">IF(Tableau_calcul[[#This Row],[Traitement]]="","",IF(Tableau_calcul[[#This Row],[Traitement]]&lt;&gt;IF(K221=K222,OFFSET(Tableau_calcul[[#This Row],[Traitement]],2,0),OFFSET(Tableau_calcul[[#This Row],[Traitement]],-1,0)),"début","continue"))</f>
        <v>#NUM!</v>
      </c>
      <c r="E223" s="1" t="e">
        <f ca="1">IF(Tableau_calcul[[#This Row],[Traitement]]="","",IF(Tableau_calcul[[#This Row],[Traitement]]&lt;&gt;IF(Tableau_calcul[[#This Row],[Date]]=K224,OFFSET(Tableau_calcul[[#This Row],[Traitement]],2,0),OFFSET(Tableau_calcul[[#This Row],[Traitement]],1,0)),"fin","continue"))</f>
        <v>#NUM!</v>
      </c>
      <c r="F223" s="1">
        <f ca="1">COUNTIF($D$2:D223,"début")</f>
        <v>0</v>
      </c>
      <c r="G223" s="1" t="e">
        <f>IF(Tableau_calcul[[#This Row],[Traitement]]="","",CONCATENATE(Tableau_calcul[[#This Row],[agrégat.période.début]],Tableau_calcul[[#This Row],[agrégat.num]]))</f>
        <v>#NUM!</v>
      </c>
      <c r="H223" s="1" t="e">
        <f>IF(Tableau_calcul[[#This Row],[Traitement]]="","",CONCATENATE(IF(Tableau_calcul[[#This Row],[agrégat.période.fin]]="fin","fin","continue"),Tableau_calcul[[#This Row],[agrégat.num]]))</f>
        <v>#NUM!</v>
      </c>
      <c r="I223" s="5" t="e">
        <f ca="1">IF(Tableau_calcul[[#This Row],[agrégat.période.début]]="début",Tableau_calcul[[#This Row],[Date]],"")</f>
        <v>#NUM!</v>
      </c>
      <c r="J223" s="5" t="e">
        <f>IF(Tableau_calcul[[#This Row],[Traitement]]="","",IF(Tableau_calcul[[#This Row],[agrégat.num.période.fin]]=H222,"",VLOOKUP(CONCATENATE("fin",Tableau_calcul[[#This Row],[agrégat.num]]),Tableau_calcul[[agrégat.num.période.fin]:[Date]],4,FALSE)))</f>
        <v>#NUM!</v>
      </c>
      <c r="K223" s="5">
        <f>IF(AND(OR(MOD(YEAR(K222),400)=0,AND(MOD(YEAR(K222),4)=0,MOD(YEAR(K222),100)&lt;&gt;0)),MONTH(K222)=2,DAY(K222)=28),K222+1,
IF(AND(MONTH(K222)=2,DAY(K222)=28,COUNTIF($K$2:K222,DATE(YEAR(K222)-1,2,28))+COUNTIF($K$2:K222,DATE(YEAR(K222),2,28))&lt;2),DATE(YEAR(K222),2,28),IF(ROW()=2,Date_survenance,K222+1)))</f>
        <v>220</v>
      </c>
      <c r="L22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3" s="24" t="e">
        <f>IF(Tableau_calcul[[#This Row],[Date]]=K222,"",IF(AND(K223=DATE(YEAR(A223)+1,MONTH(A223),DAY(A223)),Tableau_absentéisme_décomposé[[#This Row],[Traitement]]="Plein traitement"),"anniv PT",IF(COUNTIF($P$2:P222,"Plein traitement")+COUNTIF(B223:$B$367,"Plein traitement")&lt;droits_PT,droits_PT-COUNTIF($P$2:P222,"Plein traitement")-COUNTIF(B223:$B$367,"Plein traitement"),0)))</f>
        <v>#NUM!</v>
      </c>
      <c r="N223" s="1" t="e">
        <f>droits_DT</f>
        <v>#NUM!</v>
      </c>
      <c r="O223" s="1" t="e">
        <f>IF(Tableau_calcul[[#This Row],[Date]]=K222,"",IF(AND(K223=DATE(YEAR(A223)+1,MONTH(A223),DAY(A223)),Tableau_absentéisme_décomposé[[#This Row],[Traitement]]="Demi traitement"),"anniv DT",IF(COUNTIF($P$2:P222,"Demi traitement")+IF(AND($A$60=$A$61,$B$60=$B$61,$B$60="Demi traitement"),COUNTIF(B223:$B$367,"Demi traitement")-1,COUNTIF(B223:$B$367,"Demi traitement"))&lt;droits_DT,droits_DT-COUNTIF($P$2:P222,"Demi traitement")-IF(AND($A$60=$A$61,$B$60=$B$61,$B$60="Demi traitement"),COUNTIF(B223:$B$367,"Demi traitement")-1,COUNTIF(B223:$B$367,"Demi traitement")),0)))</f>
        <v>#NUM!</v>
      </c>
      <c r="P223" s="1" t="e">
        <f>IF(M223="","",IF(OR(M223="anniv PT",M223&gt;0),"Plein traitement",IF(OR(LEFT(Statut_agent,1)="A",LEFT(Statut_agent,1)="B",LEFT(Statut_agent,1)="C"),"Demi Traitement",IF(OR(O223="anniv DT",O223&gt;0),"Demi traitement","Sans traitement"))))</f>
        <v>#NUM!</v>
      </c>
    </row>
    <row r="224" spans="1:16" x14ac:dyDescent="0.25">
      <c r="A224" s="28">
        <f>IF(AND(OR(MOD(YEAR(Tableau_calcul[[#This Row],[Date]])-1,400)=0,AND(MOD(YEAR(Tableau_calcul[[#This Row],[Date]])-1,4)=0,MOD(YEAR(Tableau_calcul[[#This Row],[Date]])-1,100)&lt;&gt;0)),MONTH(A223)=2,DAY(A223)=28,COUNTIF($A$2:A223,DATE(YEAR(A223),2,28))&lt;2),DATE(YEAR(Tableau_calcul[[#This Row],[Date]])-1,2,29),IF(AND(DAY(A223)=28,MONTH(A223)=2,COUNTIF($A$2:A223,DATE(YEAR(A223)-1,2,28))+COUNTIF($A$2:A223,DATE(YEAR(A223),2,28))&lt;2),DATE(YEAR(Tableau_calcul[[#This Row],[Date]])-1,2,28),DATE(YEAR(Tableau_calcul[[#This Row],[Date]])-1,MONTH(Tableau_calcul[[#This Row],[Date]]),DAY(Tableau_calcul[[#This Row],[Date]]))))</f>
        <v>693817</v>
      </c>
      <c r="B224" s="1" t="str">
        <f>IF(Tableau_absentéisme_décomposé[[#This Row],[Date]]=A223,"",IFERROR(INDEX(Tableau_absentéisme[],IF(AND(Tableau_absentéisme_décomposé[[#This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4" s="1" t="e">
        <f ca="1">IF(Tableau_calcul[[#This Row],[Traitement]]="","",IF(Tableau_calcul[[#This Row],[Traitement]]&lt;&gt;IF(K222=K223,OFFSET(Tableau_calcul[[#This Row],[Traitement]],2,0),OFFSET(Tableau_calcul[[#This Row],[Traitement]],-1,0)),"début","continue"))</f>
        <v>#NUM!</v>
      </c>
      <c r="E224" s="1" t="e">
        <f ca="1">IF(Tableau_calcul[[#This Row],[Traitement]]="","",IF(Tableau_calcul[[#This Row],[Traitement]]&lt;&gt;IF(Tableau_calcul[[#This Row],[Date]]=K225,OFFSET(Tableau_calcul[[#This Row],[Traitement]],2,0),OFFSET(Tableau_calcul[[#This Row],[Traitement]],1,0)),"fin","continue"))</f>
        <v>#NUM!</v>
      </c>
      <c r="F224" s="1">
        <f ca="1">COUNTIF($D$2:D224,"début")</f>
        <v>0</v>
      </c>
      <c r="G224" s="1" t="e">
        <f>IF(Tableau_calcul[[#This Row],[Traitement]]="","",CONCATENATE(Tableau_calcul[[#This Row],[agrégat.période.début]],Tableau_calcul[[#This Row],[agrégat.num]]))</f>
        <v>#NUM!</v>
      </c>
      <c r="H224" s="1" t="e">
        <f>IF(Tableau_calcul[[#This Row],[Traitement]]="","",CONCATENATE(IF(Tableau_calcul[[#This Row],[agrégat.période.fin]]="fin","fin","continue"),Tableau_calcul[[#This Row],[agrégat.num]]))</f>
        <v>#NUM!</v>
      </c>
      <c r="I224" s="5" t="e">
        <f ca="1">IF(Tableau_calcul[[#This Row],[agrégat.période.début]]="début",Tableau_calcul[[#This Row],[Date]],"")</f>
        <v>#NUM!</v>
      </c>
      <c r="J224" s="5" t="e">
        <f>IF(Tableau_calcul[[#This Row],[Traitement]]="","",IF(Tableau_calcul[[#This Row],[agrégat.num.période.fin]]=H223,"",VLOOKUP(CONCATENATE("fin",Tableau_calcul[[#This Row],[agrégat.num]]),Tableau_calcul[[agrégat.num.période.fin]:[Date]],4,FALSE)))</f>
        <v>#NUM!</v>
      </c>
      <c r="K224" s="5">
        <f>IF(AND(OR(MOD(YEAR(K223),400)=0,AND(MOD(YEAR(K223),4)=0,MOD(YEAR(K223),100)&lt;&gt;0)),MONTH(K223)=2,DAY(K223)=28),K223+1,
IF(AND(MONTH(K223)=2,DAY(K223)=28,COUNTIF($K$2:K223,DATE(YEAR(K223)-1,2,28))+COUNTIF($K$2:K223,DATE(YEAR(K223),2,28))&lt;2),DATE(YEAR(K223),2,28),IF(ROW()=2,Date_survenance,K223+1)))</f>
        <v>221</v>
      </c>
      <c r="L22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4" s="24" t="e">
        <f>IF(Tableau_calcul[[#This Row],[Date]]=K223,"",IF(AND(K224=DATE(YEAR(A224)+1,MONTH(A224),DAY(A224)),Tableau_absentéisme_décomposé[[#This Row],[Traitement]]="Plein traitement"),"anniv PT",IF(COUNTIF($P$2:P223,"Plein traitement")+COUNTIF(B224:$B$367,"Plein traitement")&lt;droits_PT,droits_PT-COUNTIF($P$2:P223,"Plein traitement")-COUNTIF(B224:$B$367,"Plein traitement"),0)))</f>
        <v>#NUM!</v>
      </c>
      <c r="N224" s="1" t="e">
        <f>droits_DT</f>
        <v>#NUM!</v>
      </c>
      <c r="O224" s="1" t="e">
        <f>IF(Tableau_calcul[[#This Row],[Date]]=K223,"",IF(AND(K224=DATE(YEAR(A224)+1,MONTH(A224),DAY(A224)),Tableau_absentéisme_décomposé[[#This Row],[Traitement]]="Demi traitement"),"anniv DT",IF(COUNTIF($P$2:P223,"Demi traitement")+IF(AND($A$60=$A$61,$B$60=$B$61,$B$60="Demi traitement"),COUNTIF(B224:$B$367,"Demi traitement")-1,COUNTIF(B224:$B$367,"Demi traitement"))&lt;droits_DT,droits_DT-COUNTIF($P$2:P223,"Demi traitement")-IF(AND($A$60=$A$61,$B$60=$B$61,$B$60="Demi traitement"),COUNTIF(B224:$B$367,"Demi traitement")-1,COUNTIF(B224:$B$367,"Demi traitement")),0)))</f>
        <v>#NUM!</v>
      </c>
      <c r="P224" s="1" t="e">
        <f>IF(M224="","",IF(OR(M224="anniv PT",M224&gt;0),"Plein traitement",IF(OR(LEFT(Statut_agent,1)="A",LEFT(Statut_agent,1)="B",LEFT(Statut_agent,1)="C"),"Demi Traitement",IF(OR(O224="anniv DT",O224&gt;0),"Demi traitement","Sans traitement"))))</f>
        <v>#NUM!</v>
      </c>
    </row>
    <row r="225" spans="1:16" x14ac:dyDescent="0.25">
      <c r="A225" s="28">
        <f>IF(AND(OR(MOD(YEAR(Tableau_calcul[[#This Row],[Date]])-1,400)=0,AND(MOD(YEAR(Tableau_calcul[[#This Row],[Date]])-1,4)=0,MOD(YEAR(Tableau_calcul[[#This Row],[Date]])-1,100)&lt;&gt;0)),MONTH(A224)=2,DAY(A224)=28,COUNTIF($A$2:A224,DATE(YEAR(A224),2,28))&lt;2),DATE(YEAR(Tableau_calcul[[#This Row],[Date]])-1,2,29),IF(AND(DAY(A224)=28,MONTH(A224)=2,COUNTIF($A$2:A224,DATE(YEAR(A224)-1,2,28))+COUNTIF($A$2:A224,DATE(YEAR(A224),2,28))&lt;2),DATE(YEAR(Tableau_calcul[[#This Row],[Date]])-1,2,28),DATE(YEAR(Tableau_calcul[[#This Row],[Date]])-1,MONTH(Tableau_calcul[[#This Row],[Date]]),DAY(Tableau_calcul[[#This Row],[Date]]))))</f>
        <v>693818</v>
      </c>
      <c r="B225" s="1" t="str">
        <f>IF(Tableau_absentéisme_décomposé[[#This Row],[Date]]=A224,"",IFERROR(INDEX(Tableau_absentéisme[],IF(AND(Tableau_absentéisme_décomposé[[#This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5" s="1" t="e">
        <f ca="1">IF(Tableau_calcul[[#This Row],[Traitement]]="","",IF(Tableau_calcul[[#This Row],[Traitement]]&lt;&gt;IF(K223=K224,OFFSET(Tableau_calcul[[#This Row],[Traitement]],2,0),OFFSET(Tableau_calcul[[#This Row],[Traitement]],-1,0)),"début","continue"))</f>
        <v>#NUM!</v>
      </c>
      <c r="E225" s="1" t="e">
        <f ca="1">IF(Tableau_calcul[[#This Row],[Traitement]]="","",IF(Tableau_calcul[[#This Row],[Traitement]]&lt;&gt;IF(Tableau_calcul[[#This Row],[Date]]=K226,OFFSET(Tableau_calcul[[#This Row],[Traitement]],2,0),OFFSET(Tableau_calcul[[#This Row],[Traitement]],1,0)),"fin","continue"))</f>
        <v>#NUM!</v>
      </c>
      <c r="F225" s="1">
        <f ca="1">COUNTIF($D$2:D225,"début")</f>
        <v>0</v>
      </c>
      <c r="G225" s="1" t="e">
        <f>IF(Tableau_calcul[[#This Row],[Traitement]]="","",CONCATENATE(Tableau_calcul[[#This Row],[agrégat.période.début]],Tableau_calcul[[#This Row],[agrégat.num]]))</f>
        <v>#NUM!</v>
      </c>
      <c r="H225" s="1" t="e">
        <f>IF(Tableau_calcul[[#This Row],[Traitement]]="","",CONCATENATE(IF(Tableau_calcul[[#This Row],[agrégat.période.fin]]="fin","fin","continue"),Tableau_calcul[[#This Row],[agrégat.num]]))</f>
        <v>#NUM!</v>
      </c>
      <c r="I225" s="5" t="e">
        <f ca="1">IF(Tableau_calcul[[#This Row],[agrégat.période.début]]="début",Tableau_calcul[[#This Row],[Date]],"")</f>
        <v>#NUM!</v>
      </c>
      <c r="J225" s="5" t="e">
        <f>IF(Tableau_calcul[[#This Row],[Traitement]]="","",IF(Tableau_calcul[[#This Row],[agrégat.num.période.fin]]=H224,"",VLOOKUP(CONCATENATE("fin",Tableau_calcul[[#This Row],[agrégat.num]]),Tableau_calcul[[agrégat.num.période.fin]:[Date]],4,FALSE)))</f>
        <v>#NUM!</v>
      </c>
      <c r="K225" s="5">
        <f>IF(AND(OR(MOD(YEAR(K224),400)=0,AND(MOD(YEAR(K224),4)=0,MOD(YEAR(K224),100)&lt;&gt;0)),MONTH(K224)=2,DAY(K224)=28),K224+1,
IF(AND(MONTH(K224)=2,DAY(K224)=28,COUNTIF($K$2:K224,DATE(YEAR(K224)-1,2,28))+COUNTIF($K$2:K224,DATE(YEAR(K224),2,28))&lt;2),DATE(YEAR(K224),2,28),IF(ROW()=2,Date_survenance,K224+1)))</f>
        <v>222</v>
      </c>
      <c r="L22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5" s="24" t="e">
        <f>IF(Tableau_calcul[[#This Row],[Date]]=K224,"",IF(AND(K225=DATE(YEAR(A225)+1,MONTH(A225),DAY(A225)),Tableau_absentéisme_décomposé[[#This Row],[Traitement]]="Plein traitement"),"anniv PT",IF(COUNTIF($P$2:P224,"Plein traitement")+COUNTIF(B225:$B$367,"Plein traitement")&lt;droits_PT,droits_PT-COUNTIF($P$2:P224,"Plein traitement")-COUNTIF(B225:$B$367,"Plein traitement"),0)))</f>
        <v>#NUM!</v>
      </c>
      <c r="N225" s="1" t="e">
        <f>droits_DT</f>
        <v>#NUM!</v>
      </c>
      <c r="O225" s="1" t="e">
        <f>IF(Tableau_calcul[[#This Row],[Date]]=K224,"",IF(AND(K225=DATE(YEAR(A225)+1,MONTH(A225),DAY(A225)),Tableau_absentéisme_décomposé[[#This Row],[Traitement]]="Demi traitement"),"anniv DT",IF(COUNTIF($P$2:P224,"Demi traitement")+IF(AND($A$60=$A$61,$B$60=$B$61,$B$60="Demi traitement"),COUNTIF(B225:$B$367,"Demi traitement")-1,COUNTIF(B225:$B$367,"Demi traitement"))&lt;droits_DT,droits_DT-COUNTIF($P$2:P224,"Demi traitement")-IF(AND($A$60=$A$61,$B$60=$B$61,$B$60="Demi traitement"),COUNTIF(B225:$B$367,"Demi traitement")-1,COUNTIF(B225:$B$367,"Demi traitement")),0)))</f>
        <v>#NUM!</v>
      </c>
      <c r="P225" s="1" t="e">
        <f>IF(M225="","",IF(OR(M225="anniv PT",M225&gt;0),"Plein traitement",IF(OR(LEFT(Statut_agent,1)="A",LEFT(Statut_agent,1)="B",LEFT(Statut_agent,1)="C"),"Demi Traitement",IF(OR(O225="anniv DT",O225&gt;0),"Demi traitement","Sans traitement"))))</f>
        <v>#NUM!</v>
      </c>
    </row>
    <row r="226" spans="1:16" x14ac:dyDescent="0.25">
      <c r="A226" s="28">
        <f>IF(AND(OR(MOD(YEAR(Tableau_calcul[[#This Row],[Date]])-1,400)=0,AND(MOD(YEAR(Tableau_calcul[[#This Row],[Date]])-1,4)=0,MOD(YEAR(Tableau_calcul[[#This Row],[Date]])-1,100)&lt;&gt;0)),MONTH(A225)=2,DAY(A225)=28,COUNTIF($A$2:A225,DATE(YEAR(A225),2,28))&lt;2),DATE(YEAR(Tableau_calcul[[#This Row],[Date]])-1,2,29),IF(AND(DAY(A225)=28,MONTH(A225)=2,COUNTIF($A$2:A225,DATE(YEAR(A225)-1,2,28))+COUNTIF($A$2:A225,DATE(YEAR(A225),2,28))&lt;2),DATE(YEAR(Tableau_calcul[[#This Row],[Date]])-1,2,28),DATE(YEAR(Tableau_calcul[[#This Row],[Date]])-1,MONTH(Tableau_calcul[[#This Row],[Date]]),DAY(Tableau_calcul[[#This Row],[Date]]))))</f>
        <v>693819</v>
      </c>
      <c r="B226" s="1" t="str">
        <f>IF(Tableau_absentéisme_décomposé[[#This Row],[Date]]=A225,"",IFERROR(INDEX(Tableau_absentéisme[],IF(AND(Tableau_absentéisme_décomposé[[#This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6" s="1" t="e">
        <f ca="1">IF(Tableau_calcul[[#This Row],[Traitement]]="","",IF(Tableau_calcul[[#This Row],[Traitement]]&lt;&gt;IF(K224=K225,OFFSET(Tableau_calcul[[#This Row],[Traitement]],2,0),OFFSET(Tableau_calcul[[#This Row],[Traitement]],-1,0)),"début","continue"))</f>
        <v>#NUM!</v>
      </c>
      <c r="E226" s="1" t="e">
        <f ca="1">IF(Tableau_calcul[[#This Row],[Traitement]]="","",IF(Tableau_calcul[[#This Row],[Traitement]]&lt;&gt;IF(Tableau_calcul[[#This Row],[Date]]=K227,OFFSET(Tableau_calcul[[#This Row],[Traitement]],2,0),OFFSET(Tableau_calcul[[#This Row],[Traitement]],1,0)),"fin","continue"))</f>
        <v>#NUM!</v>
      </c>
      <c r="F226" s="1">
        <f ca="1">COUNTIF($D$2:D226,"début")</f>
        <v>0</v>
      </c>
      <c r="G226" s="1" t="e">
        <f>IF(Tableau_calcul[[#This Row],[Traitement]]="","",CONCATENATE(Tableau_calcul[[#This Row],[agrégat.période.début]],Tableau_calcul[[#This Row],[agrégat.num]]))</f>
        <v>#NUM!</v>
      </c>
      <c r="H226" s="1" t="e">
        <f>IF(Tableau_calcul[[#This Row],[Traitement]]="","",CONCATENATE(IF(Tableau_calcul[[#This Row],[agrégat.période.fin]]="fin","fin","continue"),Tableau_calcul[[#This Row],[agrégat.num]]))</f>
        <v>#NUM!</v>
      </c>
      <c r="I226" s="5" t="e">
        <f ca="1">IF(Tableau_calcul[[#This Row],[agrégat.période.début]]="début",Tableau_calcul[[#This Row],[Date]],"")</f>
        <v>#NUM!</v>
      </c>
      <c r="J226" s="5" t="e">
        <f>IF(Tableau_calcul[[#This Row],[Traitement]]="","",IF(Tableau_calcul[[#This Row],[agrégat.num.période.fin]]=H225,"",VLOOKUP(CONCATENATE("fin",Tableau_calcul[[#This Row],[agrégat.num]]),Tableau_calcul[[agrégat.num.période.fin]:[Date]],4,FALSE)))</f>
        <v>#NUM!</v>
      </c>
      <c r="K226" s="5">
        <f>IF(AND(OR(MOD(YEAR(K225),400)=0,AND(MOD(YEAR(K225),4)=0,MOD(YEAR(K225),100)&lt;&gt;0)),MONTH(K225)=2,DAY(K225)=28),K225+1,
IF(AND(MONTH(K225)=2,DAY(K225)=28,COUNTIF($K$2:K225,DATE(YEAR(K225)-1,2,28))+COUNTIF($K$2:K225,DATE(YEAR(K225),2,28))&lt;2),DATE(YEAR(K225),2,28),IF(ROW()=2,Date_survenance,K225+1)))</f>
        <v>223</v>
      </c>
      <c r="L22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6" s="24" t="e">
        <f>IF(Tableau_calcul[[#This Row],[Date]]=K225,"",IF(AND(K226=DATE(YEAR(A226)+1,MONTH(A226),DAY(A226)),Tableau_absentéisme_décomposé[[#This Row],[Traitement]]="Plein traitement"),"anniv PT",IF(COUNTIF($P$2:P225,"Plein traitement")+COUNTIF(B226:$B$367,"Plein traitement")&lt;droits_PT,droits_PT-COUNTIF($P$2:P225,"Plein traitement")-COUNTIF(B226:$B$367,"Plein traitement"),0)))</f>
        <v>#NUM!</v>
      </c>
      <c r="N226" s="1" t="e">
        <f>droits_DT</f>
        <v>#NUM!</v>
      </c>
      <c r="O226" s="1" t="e">
        <f>IF(Tableau_calcul[[#This Row],[Date]]=K225,"",IF(AND(K226=DATE(YEAR(A226)+1,MONTH(A226),DAY(A226)),Tableau_absentéisme_décomposé[[#This Row],[Traitement]]="Demi traitement"),"anniv DT",IF(COUNTIF($P$2:P225,"Demi traitement")+IF(AND($A$60=$A$61,$B$60=$B$61,$B$60="Demi traitement"),COUNTIF(B226:$B$367,"Demi traitement")-1,COUNTIF(B226:$B$367,"Demi traitement"))&lt;droits_DT,droits_DT-COUNTIF($P$2:P225,"Demi traitement")-IF(AND($A$60=$A$61,$B$60=$B$61,$B$60="Demi traitement"),COUNTIF(B226:$B$367,"Demi traitement")-1,COUNTIF(B226:$B$367,"Demi traitement")),0)))</f>
        <v>#NUM!</v>
      </c>
      <c r="P226" s="1" t="e">
        <f>IF(M226="","",IF(OR(M226="anniv PT",M226&gt;0),"Plein traitement",IF(OR(LEFT(Statut_agent,1)="A",LEFT(Statut_agent,1)="B",LEFT(Statut_agent,1)="C"),"Demi Traitement",IF(OR(O226="anniv DT",O226&gt;0),"Demi traitement","Sans traitement"))))</f>
        <v>#NUM!</v>
      </c>
    </row>
    <row r="227" spans="1:16" x14ac:dyDescent="0.25">
      <c r="A227" s="28">
        <f>IF(AND(OR(MOD(YEAR(Tableau_calcul[[#This Row],[Date]])-1,400)=0,AND(MOD(YEAR(Tableau_calcul[[#This Row],[Date]])-1,4)=0,MOD(YEAR(Tableau_calcul[[#This Row],[Date]])-1,100)&lt;&gt;0)),MONTH(A226)=2,DAY(A226)=28,COUNTIF($A$2:A226,DATE(YEAR(A226),2,28))&lt;2),DATE(YEAR(Tableau_calcul[[#This Row],[Date]])-1,2,29),IF(AND(DAY(A226)=28,MONTH(A226)=2,COUNTIF($A$2:A226,DATE(YEAR(A226)-1,2,28))+COUNTIF($A$2:A226,DATE(YEAR(A226),2,28))&lt;2),DATE(YEAR(Tableau_calcul[[#This Row],[Date]])-1,2,28),DATE(YEAR(Tableau_calcul[[#This Row],[Date]])-1,MONTH(Tableau_calcul[[#This Row],[Date]]),DAY(Tableau_calcul[[#This Row],[Date]]))))</f>
        <v>693820</v>
      </c>
      <c r="B227" s="1" t="str">
        <f>IF(Tableau_absentéisme_décomposé[[#This Row],[Date]]=A226,"",IFERROR(INDEX(Tableau_absentéisme[],IF(AND(Tableau_absentéisme_décomposé[[#This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7" s="1" t="e">
        <f ca="1">IF(Tableau_calcul[[#This Row],[Traitement]]="","",IF(Tableau_calcul[[#This Row],[Traitement]]&lt;&gt;IF(K225=K226,OFFSET(Tableau_calcul[[#This Row],[Traitement]],2,0),OFFSET(Tableau_calcul[[#This Row],[Traitement]],-1,0)),"début","continue"))</f>
        <v>#NUM!</v>
      </c>
      <c r="E227" s="1" t="e">
        <f ca="1">IF(Tableau_calcul[[#This Row],[Traitement]]="","",IF(Tableau_calcul[[#This Row],[Traitement]]&lt;&gt;IF(Tableau_calcul[[#This Row],[Date]]=K228,OFFSET(Tableau_calcul[[#This Row],[Traitement]],2,0),OFFSET(Tableau_calcul[[#This Row],[Traitement]],1,0)),"fin","continue"))</f>
        <v>#NUM!</v>
      </c>
      <c r="F227" s="1">
        <f ca="1">COUNTIF($D$2:D227,"début")</f>
        <v>0</v>
      </c>
      <c r="G227" s="1" t="e">
        <f>IF(Tableau_calcul[[#This Row],[Traitement]]="","",CONCATENATE(Tableau_calcul[[#This Row],[agrégat.période.début]],Tableau_calcul[[#This Row],[agrégat.num]]))</f>
        <v>#NUM!</v>
      </c>
      <c r="H227" s="1" t="e">
        <f>IF(Tableau_calcul[[#This Row],[Traitement]]="","",CONCATENATE(IF(Tableau_calcul[[#This Row],[agrégat.période.fin]]="fin","fin","continue"),Tableau_calcul[[#This Row],[agrégat.num]]))</f>
        <v>#NUM!</v>
      </c>
      <c r="I227" s="5" t="e">
        <f ca="1">IF(Tableau_calcul[[#This Row],[agrégat.période.début]]="début",Tableau_calcul[[#This Row],[Date]],"")</f>
        <v>#NUM!</v>
      </c>
      <c r="J227" s="5" t="e">
        <f>IF(Tableau_calcul[[#This Row],[Traitement]]="","",IF(Tableau_calcul[[#This Row],[agrégat.num.période.fin]]=H226,"",VLOOKUP(CONCATENATE("fin",Tableau_calcul[[#This Row],[agrégat.num]]),Tableau_calcul[[agrégat.num.période.fin]:[Date]],4,FALSE)))</f>
        <v>#NUM!</v>
      </c>
      <c r="K227" s="5">
        <f>IF(AND(OR(MOD(YEAR(K226),400)=0,AND(MOD(YEAR(K226),4)=0,MOD(YEAR(K226),100)&lt;&gt;0)),MONTH(K226)=2,DAY(K226)=28),K226+1,
IF(AND(MONTH(K226)=2,DAY(K226)=28,COUNTIF($K$2:K226,DATE(YEAR(K226)-1,2,28))+COUNTIF($K$2:K226,DATE(YEAR(K226),2,28))&lt;2),DATE(YEAR(K226),2,28),IF(ROW()=2,Date_survenance,K226+1)))</f>
        <v>224</v>
      </c>
      <c r="L22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7" s="24" t="e">
        <f>IF(Tableau_calcul[[#This Row],[Date]]=K226,"",IF(AND(K227=DATE(YEAR(A227)+1,MONTH(A227),DAY(A227)),Tableau_absentéisme_décomposé[[#This Row],[Traitement]]="Plein traitement"),"anniv PT",IF(COUNTIF($P$2:P226,"Plein traitement")+COUNTIF(B227:$B$367,"Plein traitement")&lt;droits_PT,droits_PT-COUNTIF($P$2:P226,"Plein traitement")-COUNTIF(B227:$B$367,"Plein traitement"),0)))</f>
        <v>#NUM!</v>
      </c>
      <c r="N227" s="1" t="e">
        <f>droits_DT</f>
        <v>#NUM!</v>
      </c>
      <c r="O227" s="1" t="e">
        <f>IF(Tableau_calcul[[#This Row],[Date]]=K226,"",IF(AND(K227=DATE(YEAR(A227)+1,MONTH(A227),DAY(A227)),Tableau_absentéisme_décomposé[[#This Row],[Traitement]]="Demi traitement"),"anniv DT",IF(COUNTIF($P$2:P226,"Demi traitement")+IF(AND($A$60=$A$61,$B$60=$B$61,$B$60="Demi traitement"),COUNTIF(B227:$B$367,"Demi traitement")-1,COUNTIF(B227:$B$367,"Demi traitement"))&lt;droits_DT,droits_DT-COUNTIF($P$2:P226,"Demi traitement")-IF(AND($A$60=$A$61,$B$60=$B$61,$B$60="Demi traitement"),COUNTIF(B227:$B$367,"Demi traitement")-1,COUNTIF(B227:$B$367,"Demi traitement")),0)))</f>
        <v>#NUM!</v>
      </c>
      <c r="P227" s="1" t="e">
        <f>IF(M227="","",IF(OR(M227="anniv PT",M227&gt;0),"Plein traitement",IF(OR(LEFT(Statut_agent,1)="A",LEFT(Statut_agent,1)="B",LEFT(Statut_agent,1)="C"),"Demi Traitement",IF(OR(O227="anniv DT",O227&gt;0),"Demi traitement","Sans traitement"))))</f>
        <v>#NUM!</v>
      </c>
    </row>
    <row r="228" spans="1:16" x14ac:dyDescent="0.25">
      <c r="A228" s="28">
        <f>IF(AND(OR(MOD(YEAR(Tableau_calcul[[#This Row],[Date]])-1,400)=0,AND(MOD(YEAR(Tableau_calcul[[#This Row],[Date]])-1,4)=0,MOD(YEAR(Tableau_calcul[[#This Row],[Date]])-1,100)&lt;&gt;0)),MONTH(A227)=2,DAY(A227)=28,COUNTIF($A$2:A227,DATE(YEAR(A227),2,28))&lt;2),DATE(YEAR(Tableau_calcul[[#This Row],[Date]])-1,2,29),IF(AND(DAY(A227)=28,MONTH(A227)=2,COUNTIF($A$2:A227,DATE(YEAR(A227)-1,2,28))+COUNTIF($A$2:A227,DATE(YEAR(A227),2,28))&lt;2),DATE(YEAR(Tableau_calcul[[#This Row],[Date]])-1,2,28),DATE(YEAR(Tableau_calcul[[#This Row],[Date]])-1,MONTH(Tableau_calcul[[#This Row],[Date]]),DAY(Tableau_calcul[[#This Row],[Date]]))))</f>
        <v>693821</v>
      </c>
      <c r="B228" s="1" t="str">
        <f>IF(Tableau_absentéisme_décomposé[[#This Row],[Date]]=A227,"",IFERROR(INDEX(Tableau_absentéisme[],IF(AND(Tableau_absentéisme_décomposé[[#This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8" s="1" t="e">
        <f ca="1">IF(Tableau_calcul[[#This Row],[Traitement]]="","",IF(Tableau_calcul[[#This Row],[Traitement]]&lt;&gt;IF(K226=K227,OFFSET(Tableau_calcul[[#This Row],[Traitement]],2,0),OFFSET(Tableau_calcul[[#This Row],[Traitement]],-1,0)),"début","continue"))</f>
        <v>#NUM!</v>
      </c>
      <c r="E228" s="1" t="e">
        <f ca="1">IF(Tableau_calcul[[#This Row],[Traitement]]="","",IF(Tableau_calcul[[#This Row],[Traitement]]&lt;&gt;IF(Tableau_calcul[[#This Row],[Date]]=K229,OFFSET(Tableau_calcul[[#This Row],[Traitement]],2,0),OFFSET(Tableau_calcul[[#This Row],[Traitement]],1,0)),"fin","continue"))</f>
        <v>#NUM!</v>
      </c>
      <c r="F228" s="1">
        <f ca="1">COUNTIF($D$2:D228,"début")</f>
        <v>0</v>
      </c>
      <c r="G228" s="1" t="e">
        <f>IF(Tableau_calcul[[#This Row],[Traitement]]="","",CONCATENATE(Tableau_calcul[[#This Row],[agrégat.période.début]],Tableau_calcul[[#This Row],[agrégat.num]]))</f>
        <v>#NUM!</v>
      </c>
      <c r="H228" s="1" t="e">
        <f>IF(Tableau_calcul[[#This Row],[Traitement]]="","",CONCATENATE(IF(Tableau_calcul[[#This Row],[agrégat.période.fin]]="fin","fin","continue"),Tableau_calcul[[#This Row],[agrégat.num]]))</f>
        <v>#NUM!</v>
      </c>
      <c r="I228" s="5" t="e">
        <f ca="1">IF(Tableau_calcul[[#This Row],[agrégat.période.début]]="début",Tableau_calcul[[#This Row],[Date]],"")</f>
        <v>#NUM!</v>
      </c>
      <c r="J228" s="5" t="e">
        <f>IF(Tableau_calcul[[#This Row],[Traitement]]="","",IF(Tableau_calcul[[#This Row],[agrégat.num.période.fin]]=H227,"",VLOOKUP(CONCATENATE("fin",Tableau_calcul[[#This Row],[agrégat.num]]),Tableau_calcul[[agrégat.num.période.fin]:[Date]],4,FALSE)))</f>
        <v>#NUM!</v>
      </c>
      <c r="K228" s="5">
        <f>IF(AND(OR(MOD(YEAR(K227),400)=0,AND(MOD(YEAR(K227),4)=0,MOD(YEAR(K227),100)&lt;&gt;0)),MONTH(K227)=2,DAY(K227)=28),K227+1,
IF(AND(MONTH(K227)=2,DAY(K227)=28,COUNTIF($K$2:K227,DATE(YEAR(K227)-1,2,28))+COUNTIF($K$2:K227,DATE(YEAR(K227),2,28))&lt;2),DATE(YEAR(K227),2,28),IF(ROW()=2,Date_survenance,K227+1)))</f>
        <v>225</v>
      </c>
      <c r="L22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8" s="24" t="e">
        <f>IF(Tableau_calcul[[#This Row],[Date]]=K227,"",IF(AND(K228=DATE(YEAR(A228)+1,MONTH(A228),DAY(A228)),Tableau_absentéisme_décomposé[[#This Row],[Traitement]]="Plein traitement"),"anniv PT",IF(COUNTIF($P$2:P227,"Plein traitement")+COUNTIF(B228:$B$367,"Plein traitement")&lt;droits_PT,droits_PT-COUNTIF($P$2:P227,"Plein traitement")-COUNTIF(B228:$B$367,"Plein traitement"),0)))</f>
        <v>#NUM!</v>
      </c>
      <c r="N228" s="1" t="e">
        <f>droits_DT</f>
        <v>#NUM!</v>
      </c>
      <c r="O228" s="1" t="e">
        <f>IF(Tableau_calcul[[#This Row],[Date]]=K227,"",IF(AND(K228=DATE(YEAR(A228)+1,MONTH(A228),DAY(A228)),Tableau_absentéisme_décomposé[[#This Row],[Traitement]]="Demi traitement"),"anniv DT",IF(COUNTIF($P$2:P227,"Demi traitement")+IF(AND($A$60=$A$61,$B$60=$B$61,$B$60="Demi traitement"),COUNTIF(B228:$B$367,"Demi traitement")-1,COUNTIF(B228:$B$367,"Demi traitement"))&lt;droits_DT,droits_DT-COUNTIF($P$2:P227,"Demi traitement")-IF(AND($A$60=$A$61,$B$60=$B$61,$B$60="Demi traitement"),COUNTIF(B228:$B$367,"Demi traitement")-1,COUNTIF(B228:$B$367,"Demi traitement")),0)))</f>
        <v>#NUM!</v>
      </c>
      <c r="P228" s="1" t="e">
        <f>IF(M228="","",IF(OR(M228="anniv PT",M228&gt;0),"Plein traitement",IF(OR(LEFT(Statut_agent,1)="A",LEFT(Statut_agent,1)="B",LEFT(Statut_agent,1)="C"),"Demi Traitement",IF(OR(O228="anniv DT",O228&gt;0),"Demi traitement","Sans traitement"))))</f>
        <v>#NUM!</v>
      </c>
    </row>
    <row r="229" spans="1:16" x14ac:dyDescent="0.25">
      <c r="A229" s="28">
        <f>IF(AND(OR(MOD(YEAR(Tableau_calcul[[#This Row],[Date]])-1,400)=0,AND(MOD(YEAR(Tableau_calcul[[#This Row],[Date]])-1,4)=0,MOD(YEAR(Tableau_calcul[[#This Row],[Date]])-1,100)&lt;&gt;0)),MONTH(A228)=2,DAY(A228)=28,COUNTIF($A$2:A228,DATE(YEAR(A228),2,28))&lt;2),DATE(YEAR(Tableau_calcul[[#This Row],[Date]])-1,2,29),IF(AND(DAY(A228)=28,MONTH(A228)=2,COUNTIF($A$2:A228,DATE(YEAR(A228)-1,2,28))+COUNTIF($A$2:A228,DATE(YEAR(A228),2,28))&lt;2),DATE(YEAR(Tableau_calcul[[#This Row],[Date]])-1,2,28),DATE(YEAR(Tableau_calcul[[#This Row],[Date]])-1,MONTH(Tableau_calcul[[#This Row],[Date]]),DAY(Tableau_calcul[[#This Row],[Date]]))))</f>
        <v>693822</v>
      </c>
      <c r="B229" s="1" t="str">
        <f>IF(Tableau_absentéisme_décomposé[[#This Row],[Date]]=A228,"",IFERROR(INDEX(Tableau_absentéisme[],IF(AND(Tableau_absentéisme_décomposé[[#This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29" s="1" t="e">
        <f ca="1">IF(Tableau_calcul[[#This Row],[Traitement]]="","",IF(Tableau_calcul[[#This Row],[Traitement]]&lt;&gt;IF(K227=K228,OFFSET(Tableau_calcul[[#This Row],[Traitement]],2,0),OFFSET(Tableau_calcul[[#This Row],[Traitement]],-1,0)),"début","continue"))</f>
        <v>#NUM!</v>
      </c>
      <c r="E229" s="1" t="e">
        <f ca="1">IF(Tableau_calcul[[#This Row],[Traitement]]="","",IF(Tableau_calcul[[#This Row],[Traitement]]&lt;&gt;IF(Tableau_calcul[[#This Row],[Date]]=K230,OFFSET(Tableau_calcul[[#This Row],[Traitement]],2,0),OFFSET(Tableau_calcul[[#This Row],[Traitement]],1,0)),"fin","continue"))</f>
        <v>#NUM!</v>
      </c>
      <c r="F229" s="1">
        <f ca="1">COUNTIF($D$2:D229,"début")</f>
        <v>0</v>
      </c>
      <c r="G229" s="1" t="e">
        <f>IF(Tableau_calcul[[#This Row],[Traitement]]="","",CONCATENATE(Tableau_calcul[[#This Row],[agrégat.période.début]],Tableau_calcul[[#This Row],[agrégat.num]]))</f>
        <v>#NUM!</v>
      </c>
      <c r="H229" s="1" t="e">
        <f>IF(Tableau_calcul[[#This Row],[Traitement]]="","",CONCATENATE(IF(Tableau_calcul[[#This Row],[agrégat.période.fin]]="fin","fin","continue"),Tableau_calcul[[#This Row],[agrégat.num]]))</f>
        <v>#NUM!</v>
      </c>
      <c r="I229" s="5" t="e">
        <f ca="1">IF(Tableau_calcul[[#This Row],[agrégat.période.début]]="début",Tableau_calcul[[#This Row],[Date]],"")</f>
        <v>#NUM!</v>
      </c>
      <c r="J229" s="5" t="e">
        <f>IF(Tableau_calcul[[#This Row],[Traitement]]="","",IF(Tableau_calcul[[#This Row],[agrégat.num.période.fin]]=H228,"",VLOOKUP(CONCATENATE("fin",Tableau_calcul[[#This Row],[agrégat.num]]),Tableau_calcul[[agrégat.num.période.fin]:[Date]],4,FALSE)))</f>
        <v>#NUM!</v>
      </c>
      <c r="K229" s="5">
        <f>IF(AND(OR(MOD(YEAR(K228),400)=0,AND(MOD(YEAR(K228),4)=0,MOD(YEAR(K228),100)&lt;&gt;0)),MONTH(K228)=2,DAY(K228)=28),K228+1,
IF(AND(MONTH(K228)=2,DAY(K228)=28,COUNTIF($K$2:K228,DATE(YEAR(K228)-1,2,28))+COUNTIF($K$2:K228,DATE(YEAR(K228),2,28))&lt;2),DATE(YEAR(K228),2,28),IF(ROW()=2,Date_survenance,K228+1)))</f>
        <v>226</v>
      </c>
      <c r="L22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29" s="24" t="e">
        <f>IF(Tableau_calcul[[#This Row],[Date]]=K228,"",IF(AND(K229=DATE(YEAR(A229)+1,MONTH(A229),DAY(A229)),Tableau_absentéisme_décomposé[[#This Row],[Traitement]]="Plein traitement"),"anniv PT",IF(COUNTIF($P$2:P228,"Plein traitement")+COUNTIF(B229:$B$367,"Plein traitement")&lt;droits_PT,droits_PT-COUNTIF($P$2:P228,"Plein traitement")-COUNTIF(B229:$B$367,"Plein traitement"),0)))</f>
        <v>#NUM!</v>
      </c>
      <c r="N229" s="1" t="e">
        <f>droits_DT</f>
        <v>#NUM!</v>
      </c>
      <c r="O229" s="1" t="e">
        <f>IF(Tableau_calcul[[#This Row],[Date]]=K228,"",IF(AND(K229=DATE(YEAR(A229)+1,MONTH(A229),DAY(A229)),Tableau_absentéisme_décomposé[[#This Row],[Traitement]]="Demi traitement"),"anniv DT",IF(COUNTIF($P$2:P228,"Demi traitement")+IF(AND($A$60=$A$61,$B$60=$B$61,$B$60="Demi traitement"),COUNTIF(B229:$B$367,"Demi traitement")-1,COUNTIF(B229:$B$367,"Demi traitement"))&lt;droits_DT,droits_DT-COUNTIF($P$2:P228,"Demi traitement")-IF(AND($A$60=$A$61,$B$60=$B$61,$B$60="Demi traitement"),COUNTIF(B229:$B$367,"Demi traitement")-1,COUNTIF(B229:$B$367,"Demi traitement")),0)))</f>
        <v>#NUM!</v>
      </c>
      <c r="P229" s="1" t="e">
        <f>IF(M229="","",IF(OR(M229="anniv PT",M229&gt;0),"Plein traitement",IF(OR(LEFT(Statut_agent,1)="A",LEFT(Statut_agent,1)="B",LEFT(Statut_agent,1)="C"),"Demi Traitement",IF(OR(O229="anniv DT",O229&gt;0),"Demi traitement","Sans traitement"))))</f>
        <v>#NUM!</v>
      </c>
    </row>
    <row r="230" spans="1:16" x14ac:dyDescent="0.25">
      <c r="A230" s="28">
        <f>IF(AND(OR(MOD(YEAR(Tableau_calcul[[#This Row],[Date]])-1,400)=0,AND(MOD(YEAR(Tableau_calcul[[#This Row],[Date]])-1,4)=0,MOD(YEAR(Tableau_calcul[[#This Row],[Date]])-1,100)&lt;&gt;0)),MONTH(A229)=2,DAY(A229)=28,COUNTIF($A$2:A229,DATE(YEAR(A229),2,28))&lt;2),DATE(YEAR(Tableau_calcul[[#This Row],[Date]])-1,2,29),IF(AND(DAY(A229)=28,MONTH(A229)=2,COUNTIF($A$2:A229,DATE(YEAR(A229)-1,2,28))+COUNTIF($A$2:A229,DATE(YEAR(A229),2,28))&lt;2),DATE(YEAR(Tableau_calcul[[#This Row],[Date]])-1,2,28),DATE(YEAR(Tableau_calcul[[#This Row],[Date]])-1,MONTH(Tableau_calcul[[#This Row],[Date]]),DAY(Tableau_calcul[[#This Row],[Date]]))))</f>
        <v>693823</v>
      </c>
      <c r="B230" s="1" t="str">
        <f>IF(Tableau_absentéisme_décomposé[[#This Row],[Date]]=A229,"",IFERROR(INDEX(Tableau_absentéisme[],IF(AND(Tableau_absentéisme_décomposé[[#This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0" s="1" t="e">
        <f ca="1">IF(Tableau_calcul[[#This Row],[Traitement]]="","",IF(Tableau_calcul[[#This Row],[Traitement]]&lt;&gt;IF(K228=K229,OFFSET(Tableau_calcul[[#This Row],[Traitement]],2,0),OFFSET(Tableau_calcul[[#This Row],[Traitement]],-1,0)),"début","continue"))</f>
        <v>#NUM!</v>
      </c>
      <c r="E230" s="1" t="e">
        <f ca="1">IF(Tableau_calcul[[#This Row],[Traitement]]="","",IF(Tableau_calcul[[#This Row],[Traitement]]&lt;&gt;IF(Tableau_calcul[[#This Row],[Date]]=K231,OFFSET(Tableau_calcul[[#This Row],[Traitement]],2,0),OFFSET(Tableau_calcul[[#This Row],[Traitement]],1,0)),"fin","continue"))</f>
        <v>#NUM!</v>
      </c>
      <c r="F230" s="1">
        <f ca="1">COUNTIF($D$2:D230,"début")</f>
        <v>0</v>
      </c>
      <c r="G230" s="1" t="e">
        <f>IF(Tableau_calcul[[#This Row],[Traitement]]="","",CONCATENATE(Tableau_calcul[[#This Row],[agrégat.période.début]],Tableau_calcul[[#This Row],[agrégat.num]]))</f>
        <v>#NUM!</v>
      </c>
      <c r="H230" s="1" t="e">
        <f>IF(Tableau_calcul[[#This Row],[Traitement]]="","",CONCATENATE(IF(Tableau_calcul[[#This Row],[agrégat.période.fin]]="fin","fin","continue"),Tableau_calcul[[#This Row],[agrégat.num]]))</f>
        <v>#NUM!</v>
      </c>
      <c r="I230" s="5" t="e">
        <f ca="1">IF(Tableau_calcul[[#This Row],[agrégat.période.début]]="début",Tableau_calcul[[#This Row],[Date]],"")</f>
        <v>#NUM!</v>
      </c>
      <c r="J230" s="5" t="e">
        <f>IF(Tableau_calcul[[#This Row],[Traitement]]="","",IF(Tableau_calcul[[#This Row],[agrégat.num.période.fin]]=H229,"",VLOOKUP(CONCATENATE("fin",Tableau_calcul[[#This Row],[agrégat.num]]),Tableau_calcul[[agrégat.num.période.fin]:[Date]],4,FALSE)))</f>
        <v>#NUM!</v>
      </c>
      <c r="K230" s="5">
        <f>IF(AND(OR(MOD(YEAR(K229),400)=0,AND(MOD(YEAR(K229),4)=0,MOD(YEAR(K229),100)&lt;&gt;0)),MONTH(K229)=2,DAY(K229)=28),K229+1,
IF(AND(MONTH(K229)=2,DAY(K229)=28,COUNTIF($K$2:K229,DATE(YEAR(K229)-1,2,28))+COUNTIF($K$2:K229,DATE(YEAR(K229),2,28))&lt;2),DATE(YEAR(K229),2,28),IF(ROW()=2,Date_survenance,K229+1)))</f>
        <v>227</v>
      </c>
      <c r="L23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0" s="24" t="e">
        <f>IF(Tableau_calcul[[#This Row],[Date]]=K229,"",IF(AND(K230=DATE(YEAR(A230)+1,MONTH(A230),DAY(A230)),Tableau_absentéisme_décomposé[[#This Row],[Traitement]]="Plein traitement"),"anniv PT",IF(COUNTIF($P$2:P229,"Plein traitement")+COUNTIF(B230:$B$367,"Plein traitement")&lt;droits_PT,droits_PT-COUNTIF($P$2:P229,"Plein traitement")-COUNTIF(B230:$B$367,"Plein traitement"),0)))</f>
        <v>#NUM!</v>
      </c>
      <c r="N230" s="1" t="e">
        <f>droits_DT</f>
        <v>#NUM!</v>
      </c>
      <c r="O230" s="1" t="e">
        <f>IF(Tableau_calcul[[#This Row],[Date]]=K229,"",IF(AND(K230=DATE(YEAR(A230)+1,MONTH(A230),DAY(A230)),Tableau_absentéisme_décomposé[[#This Row],[Traitement]]="Demi traitement"),"anniv DT",IF(COUNTIF($P$2:P229,"Demi traitement")+IF(AND($A$60=$A$61,$B$60=$B$61,$B$60="Demi traitement"),COUNTIF(B230:$B$367,"Demi traitement")-1,COUNTIF(B230:$B$367,"Demi traitement"))&lt;droits_DT,droits_DT-COUNTIF($P$2:P229,"Demi traitement")-IF(AND($A$60=$A$61,$B$60=$B$61,$B$60="Demi traitement"),COUNTIF(B230:$B$367,"Demi traitement")-1,COUNTIF(B230:$B$367,"Demi traitement")),0)))</f>
        <v>#NUM!</v>
      </c>
      <c r="P230" s="1" t="e">
        <f>IF(M230="","",IF(OR(M230="anniv PT",M230&gt;0),"Plein traitement",IF(OR(LEFT(Statut_agent,1)="A",LEFT(Statut_agent,1)="B",LEFT(Statut_agent,1)="C"),"Demi Traitement",IF(OR(O230="anniv DT",O230&gt;0),"Demi traitement","Sans traitement"))))</f>
        <v>#NUM!</v>
      </c>
    </row>
    <row r="231" spans="1:16" x14ac:dyDescent="0.25">
      <c r="A231" s="28">
        <f>IF(AND(OR(MOD(YEAR(Tableau_calcul[[#This Row],[Date]])-1,400)=0,AND(MOD(YEAR(Tableau_calcul[[#This Row],[Date]])-1,4)=0,MOD(YEAR(Tableau_calcul[[#This Row],[Date]])-1,100)&lt;&gt;0)),MONTH(A230)=2,DAY(A230)=28,COUNTIF($A$2:A230,DATE(YEAR(A230),2,28))&lt;2),DATE(YEAR(Tableau_calcul[[#This Row],[Date]])-1,2,29),IF(AND(DAY(A230)=28,MONTH(A230)=2,COUNTIF($A$2:A230,DATE(YEAR(A230)-1,2,28))+COUNTIF($A$2:A230,DATE(YEAR(A230),2,28))&lt;2),DATE(YEAR(Tableau_calcul[[#This Row],[Date]])-1,2,28),DATE(YEAR(Tableau_calcul[[#This Row],[Date]])-1,MONTH(Tableau_calcul[[#This Row],[Date]]),DAY(Tableau_calcul[[#This Row],[Date]]))))</f>
        <v>693824</v>
      </c>
      <c r="B231" s="1" t="str">
        <f>IF(Tableau_absentéisme_décomposé[[#This Row],[Date]]=A230,"",IFERROR(INDEX(Tableau_absentéisme[],IF(AND(Tableau_absentéisme_décomposé[[#This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1" s="1" t="e">
        <f ca="1">IF(Tableau_calcul[[#This Row],[Traitement]]="","",IF(Tableau_calcul[[#This Row],[Traitement]]&lt;&gt;IF(K229=K230,OFFSET(Tableau_calcul[[#This Row],[Traitement]],2,0),OFFSET(Tableau_calcul[[#This Row],[Traitement]],-1,0)),"début","continue"))</f>
        <v>#NUM!</v>
      </c>
      <c r="E231" s="1" t="e">
        <f ca="1">IF(Tableau_calcul[[#This Row],[Traitement]]="","",IF(Tableau_calcul[[#This Row],[Traitement]]&lt;&gt;IF(Tableau_calcul[[#This Row],[Date]]=K232,OFFSET(Tableau_calcul[[#This Row],[Traitement]],2,0),OFFSET(Tableau_calcul[[#This Row],[Traitement]],1,0)),"fin","continue"))</f>
        <v>#NUM!</v>
      </c>
      <c r="F231" s="1">
        <f ca="1">COUNTIF($D$2:D231,"début")</f>
        <v>0</v>
      </c>
      <c r="G231" s="1" t="e">
        <f>IF(Tableau_calcul[[#This Row],[Traitement]]="","",CONCATENATE(Tableau_calcul[[#This Row],[agrégat.période.début]],Tableau_calcul[[#This Row],[agrégat.num]]))</f>
        <v>#NUM!</v>
      </c>
      <c r="H231" s="1" t="e">
        <f>IF(Tableau_calcul[[#This Row],[Traitement]]="","",CONCATENATE(IF(Tableau_calcul[[#This Row],[agrégat.période.fin]]="fin","fin","continue"),Tableau_calcul[[#This Row],[agrégat.num]]))</f>
        <v>#NUM!</v>
      </c>
      <c r="I231" s="5" t="e">
        <f ca="1">IF(Tableau_calcul[[#This Row],[agrégat.période.début]]="début",Tableau_calcul[[#This Row],[Date]],"")</f>
        <v>#NUM!</v>
      </c>
      <c r="J231" s="5" t="e">
        <f>IF(Tableau_calcul[[#This Row],[Traitement]]="","",IF(Tableau_calcul[[#This Row],[agrégat.num.période.fin]]=H230,"",VLOOKUP(CONCATENATE("fin",Tableau_calcul[[#This Row],[agrégat.num]]),Tableau_calcul[[agrégat.num.période.fin]:[Date]],4,FALSE)))</f>
        <v>#NUM!</v>
      </c>
      <c r="K231" s="5">
        <f>IF(AND(OR(MOD(YEAR(K230),400)=0,AND(MOD(YEAR(K230),4)=0,MOD(YEAR(K230),100)&lt;&gt;0)),MONTH(K230)=2,DAY(K230)=28),K230+1,
IF(AND(MONTH(K230)=2,DAY(K230)=28,COUNTIF($K$2:K230,DATE(YEAR(K230)-1,2,28))+COUNTIF($K$2:K230,DATE(YEAR(K230),2,28))&lt;2),DATE(YEAR(K230),2,28),IF(ROW()=2,Date_survenance,K230+1)))</f>
        <v>228</v>
      </c>
      <c r="L23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1" s="24" t="e">
        <f>IF(Tableau_calcul[[#This Row],[Date]]=K230,"",IF(AND(K231=DATE(YEAR(A231)+1,MONTH(A231),DAY(A231)),Tableau_absentéisme_décomposé[[#This Row],[Traitement]]="Plein traitement"),"anniv PT",IF(COUNTIF($P$2:P230,"Plein traitement")+COUNTIF(B231:$B$367,"Plein traitement")&lt;droits_PT,droits_PT-COUNTIF($P$2:P230,"Plein traitement")-COUNTIF(B231:$B$367,"Plein traitement"),0)))</f>
        <v>#NUM!</v>
      </c>
      <c r="N231" s="1" t="e">
        <f>droits_DT</f>
        <v>#NUM!</v>
      </c>
      <c r="O231" s="1" t="e">
        <f>IF(Tableau_calcul[[#This Row],[Date]]=K230,"",IF(AND(K231=DATE(YEAR(A231)+1,MONTH(A231),DAY(A231)),Tableau_absentéisme_décomposé[[#This Row],[Traitement]]="Demi traitement"),"anniv DT",IF(COUNTIF($P$2:P230,"Demi traitement")+IF(AND($A$60=$A$61,$B$60=$B$61,$B$60="Demi traitement"),COUNTIF(B231:$B$367,"Demi traitement")-1,COUNTIF(B231:$B$367,"Demi traitement"))&lt;droits_DT,droits_DT-COUNTIF($P$2:P230,"Demi traitement")-IF(AND($A$60=$A$61,$B$60=$B$61,$B$60="Demi traitement"),COUNTIF(B231:$B$367,"Demi traitement")-1,COUNTIF(B231:$B$367,"Demi traitement")),0)))</f>
        <v>#NUM!</v>
      </c>
      <c r="P231" s="1" t="e">
        <f>IF(M231="","",IF(OR(M231="anniv PT",M231&gt;0),"Plein traitement",IF(OR(LEFT(Statut_agent,1)="A",LEFT(Statut_agent,1)="B",LEFT(Statut_agent,1)="C"),"Demi Traitement",IF(OR(O231="anniv DT",O231&gt;0),"Demi traitement","Sans traitement"))))</f>
        <v>#NUM!</v>
      </c>
    </row>
    <row r="232" spans="1:16" x14ac:dyDescent="0.25">
      <c r="A232" s="28">
        <f>IF(AND(OR(MOD(YEAR(Tableau_calcul[[#This Row],[Date]])-1,400)=0,AND(MOD(YEAR(Tableau_calcul[[#This Row],[Date]])-1,4)=0,MOD(YEAR(Tableau_calcul[[#This Row],[Date]])-1,100)&lt;&gt;0)),MONTH(A231)=2,DAY(A231)=28,COUNTIF($A$2:A231,DATE(YEAR(A231),2,28))&lt;2),DATE(YEAR(Tableau_calcul[[#This Row],[Date]])-1,2,29),IF(AND(DAY(A231)=28,MONTH(A231)=2,COUNTIF($A$2:A231,DATE(YEAR(A231)-1,2,28))+COUNTIF($A$2:A231,DATE(YEAR(A231),2,28))&lt;2),DATE(YEAR(Tableau_calcul[[#This Row],[Date]])-1,2,28),DATE(YEAR(Tableau_calcul[[#This Row],[Date]])-1,MONTH(Tableau_calcul[[#This Row],[Date]]),DAY(Tableau_calcul[[#This Row],[Date]]))))</f>
        <v>693825</v>
      </c>
      <c r="B232" s="1" t="str">
        <f>IF(Tableau_absentéisme_décomposé[[#This Row],[Date]]=A231,"",IFERROR(INDEX(Tableau_absentéisme[],IF(AND(Tableau_absentéisme_décomposé[[#This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2" s="1" t="e">
        <f ca="1">IF(Tableau_calcul[[#This Row],[Traitement]]="","",IF(Tableau_calcul[[#This Row],[Traitement]]&lt;&gt;IF(K230=K231,OFFSET(Tableau_calcul[[#This Row],[Traitement]],2,0),OFFSET(Tableau_calcul[[#This Row],[Traitement]],-1,0)),"début","continue"))</f>
        <v>#NUM!</v>
      </c>
      <c r="E232" s="1" t="e">
        <f ca="1">IF(Tableau_calcul[[#This Row],[Traitement]]="","",IF(Tableau_calcul[[#This Row],[Traitement]]&lt;&gt;IF(Tableau_calcul[[#This Row],[Date]]=K233,OFFSET(Tableau_calcul[[#This Row],[Traitement]],2,0),OFFSET(Tableau_calcul[[#This Row],[Traitement]],1,0)),"fin","continue"))</f>
        <v>#NUM!</v>
      </c>
      <c r="F232" s="1">
        <f ca="1">COUNTIF($D$2:D232,"début")</f>
        <v>0</v>
      </c>
      <c r="G232" s="1" t="e">
        <f>IF(Tableau_calcul[[#This Row],[Traitement]]="","",CONCATENATE(Tableau_calcul[[#This Row],[agrégat.période.début]],Tableau_calcul[[#This Row],[agrégat.num]]))</f>
        <v>#NUM!</v>
      </c>
      <c r="H232" s="1" t="e">
        <f>IF(Tableau_calcul[[#This Row],[Traitement]]="","",CONCATENATE(IF(Tableau_calcul[[#This Row],[agrégat.période.fin]]="fin","fin","continue"),Tableau_calcul[[#This Row],[agrégat.num]]))</f>
        <v>#NUM!</v>
      </c>
      <c r="I232" s="5" t="e">
        <f ca="1">IF(Tableau_calcul[[#This Row],[agrégat.période.début]]="début",Tableau_calcul[[#This Row],[Date]],"")</f>
        <v>#NUM!</v>
      </c>
      <c r="J232" s="5" t="e">
        <f>IF(Tableau_calcul[[#This Row],[Traitement]]="","",IF(Tableau_calcul[[#This Row],[agrégat.num.période.fin]]=H231,"",VLOOKUP(CONCATENATE("fin",Tableau_calcul[[#This Row],[agrégat.num]]),Tableau_calcul[[agrégat.num.période.fin]:[Date]],4,FALSE)))</f>
        <v>#NUM!</v>
      </c>
      <c r="K232" s="5">
        <f>IF(AND(OR(MOD(YEAR(K231),400)=0,AND(MOD(YEAR(K231),4)=0,MOD(YEAR(K231),100)&lt;&gt;0)),MONTH(K231)=2,DAY(K231)=28),K231+1,
IF(AND(MONTH(K231)=2,DAY(K231)=28,COUNTIF($K$2:K231,DATE(YEAR(K231)-1,2,28))+COUNTIF($K$2:K231,DATE(YEAR(K231),2,28))&lt;2),DATE(YEAR(K231),2,28),IF(ROW()=2,Date_survenance,K231+1)))</f>
        <v>229</v>
      </c>
      <c r="L23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2" s="24" t="e">
        <f>IF(Tableau_calcul[[#This Row],[Date]]=K231,"",IF(AND(K232=DATE(YEAR(A232)+1,MONTH(A232),DAY(A232)),Tableau_absentéisme_décomposé[[#This Row],[Traitement]]="Plein traitement"),"anniv PT",IF(COUNTIF($P$2:P231,"Plein traitement")+COUNTIF(B232:$B$367,"Plein traitement")&lt;droits_PT,droits_PT-COUNTIF($P$2:P231,"Plein traitement")-COUNTIF(B232:$B$367,"Plein traitement"),0)))</f>
        <v>#NUM!</v>
      </c>
      <c r="N232" s="1" t="e">
        <f>droits_DT</f>
        <v>#NUM!</v>
      </c>
      <c r="O232" s="1" t="e">
        <f>IF(Tableau_calcul[[#This Row],[Date]]=K231,"",IF(AND(K232=DATE(YEAR(A232)+1,MONTH(A232),DAY(A232)),Tableau_absentéisme_décomposé[[#This Row],[Traitement]]="Demi traitement"),"anniv DT",IF(COUNTIF($P$2:P231,"Demi traitement")+IF(AND($A$60=$A$61,$B$60=$B$61,$B$60="Demi traitement"),COUNTIF(B232:$B$367,"Demi traitement")-1,COUNTIF(B232:$B$367,"Demi traitement"))&lt;droits_DT,droits_DT-COUNTIF($P$2:P231,"Demi traitement")-IF(AND($A$60=$A$61,$B$60=$B$61,$B$60="Demi traitement"),COUNTIF(B232:$B$367,"Demi traitement")-1,COUNTIF(B232:$B$367,"Demi traitement")),0)))</f>
        <v>#NUM!</v>
      </c>
      <c r="P232" s="1" t="e">
        <f>IF(M232="","",IF(OR(M232="anniv PT",M232&gt;0),"Plein traitement",IF(OR(LEFT(Statut_agent,1)="A",LEFT(Statut_agent,1)="B",LEFT(Statut_agent,1)="C"),"Demi Traitement",IF(OR(O232="anniv DT",O232&gt;0),"Demi traitement","Sans traitement"))))</f>
        <v>#NUM!</v>
      </c>
    </row>
    <row r="233" spans="1:16" x14ac:dyDescent="0.25">
      <c r="A233" s="28">
        <f>IF(AND(OR(MOD(YEAR(Tableau_calcul[[#This Row],[Date]])-1,400)=0,AND(MOD(YEAR(Tableau_calcul[[#This Row],[Date]])-1,4)=0,MOD(YEAR(Tableau_calcul[[#This Row],[Date]])-1,100)&lt;&gt;0)),MONTH(A232)=2,DAY(A232)=28,COUNTIF($A$2:A232,DATE(YEAR(A232),2,28))&lt;2),DATE(YEAR(Tableau_calcul[[#This Row],[Date]])-1,2,29),IF(AND(DAY(A232)=28,MONTH(A232)=2,COUNTIF($A$2:A232,DATE(YEAR(A232)-1,2,28))+COUNTIF($A$2:A232,DATE(YEAR(A232),2,28))&lt;2),DATE(YEAR(Tableau_calcul[[#This Row],[Date]])-1,2,28),DATE(YEAR(Tableau_calcul[[#This Row],[Date]])-1,MONTH(Tableau_calcul[[#This Row],[Date]]),DAY(Tableau_calcul[[#This Row],[Date]]))))</f>
        <v>693826</v>
      </c>
      <c r="B233" s="1" t="str">
        <f>IF(Tableau_absentéisme_décomposé[[#This Row],[Date]]=A232,"",IFERROR(INDEX(Tableau_absentéisme[],IF(AND(Tableau_absentéisme_décomposé[[#This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3" s="1" t="e">
        <f ca="1">IF(Tableau_calcul[[#This Row],[Traitement]]="","",IF(Tableau_calcul[[#This Row],[Traitement]]&lt;&gt;IF(K231=K232,OFFSET(Tableau_calcul[[#This Row],[Traitement]],2,0),OFFSET(Tableau_calcul[[#This Row],[Traitement]],-1,0)),"début","continue"))</f>
        <v>#NUM!</v>
      </c>
      <c r="E233" s="1" t="e">
        <f ca="1">IF(Tableau_calcul[[#This Row],[Traitement]]="","",IF(Tableau_calcul[[#This Row],[Traitement]]&lt;&gt;IF(Tableau_calcul[[#This Row],[Date]]=K234,OFFSET(Tableau_calcul[[#This Row],[Traitement]],2,0),OFFSET(Tableau_calcul[[#This Row],[Traitement]],1,0)),"fin","continue"))</f>
        <v>#NUM!</v>
      </c>
      <c r="F233" s="1">
        <f ca="1">COUNTIF($D$2:D233,"début")</f>
        <v>0</v>
      </c>
      <c r="G233" s="1" t="e">
        <f>IF(Tableau_calcul[[#This Row],[Traitement]]="","",CONCATENATE(Tableau_calcul[[#This Row],[agrégat.période.début]],Tableau_calcul[[#This Row],[agrégat.num]]))</f>
        <v>#NUM!</v>
      </c>
      <c r="H233" s="1" t="e">
        <f>IF(Tableau_calcul[[#This Row],[Traitement]]="","",CONCATENATE(IF(Tableau_calcul[[#This Row],[agrégat.période.fin]]="fin","fin","continue"),Tableau_calcul[[#This Row],[agrégat.num]]))</f>
        <v>#NUM!</v>
      </c>
      <c r="I233" s="5" t="e">
        <f ca="1">IF(Tableau_calcul[[#This Row],[agrégat.période.début]]="début",Tableau_calcul[[#This Row],[Date]],"")</f>
        <v>#NUM!</v>
      </c>
      <c r="J233" s="5" t="e">
        <f>IF(Tableau_calcul[[#This Row],[Traitement]]="","",IF(Tableau_calcul[[#This Row],[agrégat.num.période.fin]]=H232,"",VLOOKUP(CONCATENATE("fin",Tableau_calcul[[#This Row],[agrégat.num]]),Tableau_calcul[[agrégat.num.période.fin]:[Date]],4,FALSE)))</f>
        <v>#NUM!</v>
      </c>
      <c r="K233" s="5">
        <f>IF(AND(OR(MOD(YEAR(K232),400)=0,AND(MOD(YEAR(K232),4)=0,MOD(YEAR(K232),100)&lt;&gt;0)),MONTH(K232)=2,DAY(K232)=28),K232+1,
IF(AND(MONTH(K232)=2,DAY(K232)=28,COUNTIF($K$2:K232,DATE(YEAR(K232)-1,2,28))+COUNTIF($K$2:K232,DATE(YEAR(K232),2,28))&lt;2),DATE(YEAR(K232),2,28),IF(ROW()=2,Date_survenance,K232+1)))</f>
        <v>230</v>
      </c>
      <c r="L23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3" s="24" t="e">
        <f>IF(Tableau_calcul[[#This Row],[Date]]=K232,"",IF(AND(K233=DATE(YEAR(A233)+1,MONTH(A233),DAY(A233)),Tableau_absentéisme_décomposé[[#This Row],[Traitement]]="Plein traitement"),"anniv PT",IF(COUNTIF($P$2:P232,"Plein traitement")+COUNTIF(B233:$B$367,"Plein traitement")&lt;droits_PT,droits_PT-COUNTIF($P$2:P232,"Plein traitement")-COUNTIF(B233:$B$367,"Plein traitement"),0)))</f>
        <v>#NUM!</v>
      </c>
      <c r="N233" s="1" t="e">
        <f>droits_DT</f>
        <v>#NUM!</v>
      </c>
      <c r="O233" s="1" t="e">
        <f>IF(Tableau_calcul[[#This Row],[Date]]=K232,"",IF(AND(K233=DATE(YEAR(A233)+1,MONTH(A233),DAY(A233)),Tableau_absentéisme_décomposé[[#This Row],[Traitement]]="Demi traitement"),"anniv DT",IF(COUNTIF($P$2:P232,"Demi traitement")+IF(AND($A$60=$A$61,$B$60=$B$61,$B$60="Demi traitement"),COUNTIF(B233:$B$367,"Demi traitement")-1,COUNTIF(B233:$B$367,"Demi traitement"))&lt;droits_DT,droits_DT-COUNTIF($P$2:P232,"Demi traitement")-IF(AND($A$60=$A$61,$B$60=$B$61,$B$60="Demi traitement"),COUNTIF(B233:$B$367,"Demi traitement")-1,COUNTIF(B233:$B$367,"Demi traitement")),0)))</f>
        <v>#NUM!</v>
      </c>
      <c r="P233" s="1" t="e">
        <f>IF(M233="","",IF(OR(M233="anniv PT",M233&gt;0),"Plein traitement",IF(OR(LEFT(Statut_agent,1)="A",LEFT(Statut_agent,1)="B",LEFT(Statut_agent,1)="C"),"Demi Traitement",IF(OR(O233="anniv DT",O233&gt;0),"Demi traitement","Sans traitement"))))</f>
        <v>#NUM!</v>
      </c>
    </row>
    <row r="234" spans="1:16" x14ac:dyDescent="0.25">
      <c r="A234" s="28">
        <f>IF(AND(OR(MOD(YEAR(Tableau_calcul[[#This Row],[Date]])-1,400)=0,AND(MOD(YEAR(Tableau_calcul[[#This Row],[Date]])-1,4)=0,MOD(YEAR(Tableau_calcul[[#This Row],[Date]])-1,100)&lt;&gt;0)),MONTH(A233)=2,DAY(A233)=28,COUNTIF($A$2:A233,DATE(YEAR(A233),2,28))&lt;2),DATE(YEAR(Tableau_calcul[[#This Row],[Date]])-1,2,29),IF(AND(DAY(A233)=28,MONTH(A233)=2,COUNTIF($A$2:A233,DATE(YEAR(A233)-1,2,28))+COUNTIF($A$2:A233,DATE(YEAR(A233),2,28))&lt;2),DATE(YEAR(Tableau_calcul[[#This Row],[Date]])-1,2,28),DATE(YEAR(Tableau_calcul[[#This Row],[Date]])-1,MONTH(Tableau_calcul[[#This Row],[Date]]),DAY(Tableau_calcul[[#This Row],[Date]]))))</f>
        <v>693827</v>
      </c>
      <c r="B234" s="1" t="str">
        <f>IF(Tableau_absentéisme_décomposé[[#This Row],[Date]]=A233,"",IFERROR(INDEX(Tableau_absentéisme[],IF(AND(Tableau_absentéisme_décomposé[[#This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4" s="1" t="e">
        <f ca="1">IF(Tableau_calcul[[#This Row],[Traitement]]="","",IF(Tableau_calcul[[#This Row],[Traitement]]&lt;&gt;IF(K232=K233,OFFSET(Tableau_calcul[[#This Row],[Traitement]],2,0),OFFSET(Tableau_calcul[[#This Row],[Traitement]],-1,0)),"début","continue"))</f>
        <v>#NUM!</v>
      </c>
      <c r="E234" s="1" t="e">
        <f ca="1">IF(Tableau_calcul[[#This Row],[Traitement]]="","",IF(Tableau_calcul[[#This Row],[Traitement]]&lt;&gt;IF(Tableau_calcul[[#This Row],[Date]]=K235,OFFSET(Tableau_calcul[[#This Row],[Traitement]],2,0),OFFSET(Tableau_calcul[[#This Row],[Traitement]],1,0)),"fin","continue"))</f>
        <v>#NUM!</v>
      </c>
      <c r="F234" s="1">
        <f ca="1">COUNTIF($D$2:D234,"début")</f>
        <v>0</v>
      </c>
      <c r="G234" s="1" t="e">
        <f>IF(Tableau_calcul[[#This Row],[Traitement]]="","",CONCATENATE(Tableau_calcul[[#This Row],[agrégat.période.début]],Tableau_calcul[[#This Row],[agrégat.num]]))</f>
        <v>#NUM!</v>
      </c>
      <c r="H234" s="1" t="e">
        <f>IF(Tableau_calcul[[#This Row],[Traitement]]="","",CONCATENATE(IF(Tableau_calcul[[#This Row],[agrégat.période.fin]]="fin","fin","continue"),Tableau_calcul[[#This Row],[agrégat.num]]))</f>
        <v>#NUM!</v>
      </c>
      <c r="I234" s="5" t="e">
        <f ca="1">IF(Tableau_calcul[[#This Row],[agrégat.période.début]]="début",Tableau_calcul[[#This Row],[Date]],"")</f>
        <v>#NUM!</v>
      </c>
      <c r="J234" s="5" t="e">
        <f>IF(Tableau_calcul[[#This Row],[Traitement]]="","",IF(Tableau_calcul[[#This Row],[agrégat.num.période.fin]]=H233,"",VLOOKUP(CONCATENATE("fin",Tableau_calcul[[#This Row],[agrégat.num]]),Tableau_calcul[[agrégat.num.période.fin]:[Date]],4,FALSE)))</f>
        <v>#NUM!</v>
      </c>
      <c r="K234" s="5">
        <f>IF(AND(OR(MOD(YEAR(K233),400)=0,AND(MOD(YEAR(K233),4)=0,MOD(YEAR(K233),100)&lt;&gt;0)),MONTH(K233)=2,DAY(K233)=28),K233+1,
IF(AND(MONTH(K233)=2,DAY(K233)=28,COUNTIF($K$2:K233,DATE(YEAR(K233)-1,2,28))+COUNTIF($K$2:K233,DATE(YEAR(K233),2,28))&lt;2),DATE(YEAR(K233),2,28),IF(ROW()=2,Date_survenance,K233+1)))</f>
        <v>231</v>
      </c>
      <c r="L23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4" s="24" t="e">
        <f>IF(Tableau_calcul[[#This Row],[Date]]=K233,"",IF(AND(K234=DATE(YEAR(A234)+1,MONTH(A234),DAY(A234)),Tableau_absentéisme_décomposé[[#This Row],[Traitement]]="Plein traitement"),"anniv PT",IF(COUNTIF($P$2:P233,"Plein traitement")+COUNTIF(B234:$B$367,"Plein traitement")&lt;droits_PT,droits_PT-COUNTIF($P$2:P233,"Plein traitement")-COUNTIF(B234:$B$367,"Plein traitement"),0)))</f>
        <v>#NUM!</v>
      </c>
      <c r="N234" s="1" t="e">
        <f>droits_DT</f>
        <v>#NUM!</v>
      </c>
      <c r="O234" s="1" t="e">
        <f>IF(Tableau_calcul[[#This Row],[Date]]=K233,"",IF(AND(K234=DATE(YEAR(A234)+1,MONTH(A234),DAY(A234)),Tableau_absentéisme_décomposé[[#This Row],[Traitement]]="Demi traitement"),"anniv DT",IF(COUNTIF($P$2:P233,"Demi traitement")+IF(AND($A$60=$A$61,$B$60=$B$61,$B$60="Demi traitement"),COUNTIF(B234:$B$367,"Demi traitement")-1,COUNTIF(B234:$B$367,"Demi traitement"))&lt;droits_DT,droits_DT-COUNTIF($P$2:P233,"Demi traitement")-IF(AND($A$60=$A$61,$B$60=$B$61,$B$60="Demi traitement"),COUNTIF(B234:$B$367,"Demi traitement")-1,COUNTIF(B234:$B$367,"Demi traitement")),0)))</f>
        <v>#NUM!</v>
      </c>
      <c r="P234" s="1" t="e">
        <f>IF(M234="","",IF(OR(M234="anniv PT",M234&gt;0),"Plein traitement",IF(OR(LEFT(Statut_agent,1)="A",LEFT(Statut_agent,1)="B",LEFT(Statut_agent,1)="C"),"Demi Traitement",IF(OR(O234="anniv DT",O234&gt;0),"Demi traitement","Sans traitement"))))</f>
        <v>#NUM!</v>
      </c>
    </row>
    <row r="235" spans="1:16" x14ac:dyDescent="0.25">
      <c r="A235" s="28">
        <f>IF(AND(OR(MOD(YEAR(Tableau_calcul[[#This Row],[Date]])-1,400)=0,AND(MOD(YEAR(Tableau_calcul[[#This Row],[Date]])-1,4)=0,MOD(YEAR(Tableau_calcul[[#This Row],[Date]])-1,100)&lt;&gt;0)),MONTH(A234)=2,DAY(A234)=28,COUNTIF($A$2:A234,DATE(YEAR(A234),2,28))&lt;2),DATE(YEAR(Tableau_calcul[[#This Row],[Date]])-1,2,29),IF(AND(DAY(A234)=28,MONTH(A234)=2,COUNTIF($A$2:A234,DATE(YEAR(A234)-1,2,28))+COUNTIF($A$2:A234,DATE(YEAR(A234),2,28))&lt;2),DATE(YEAR(Tableau_calcul[[#This Row],[Date]])-1,2,28),DATE(YEAR(Tableau_calcul[[#This Row],[Date]])-1,MONTH(Tableau_calcul[[#This Row],[Date]]),DAY(Tableau_calcul[[#This Row],[Date]]))))</f>
        <v>693828</v>
      </c>
      <c r="B235" s="1" t="str">
        <f>IF(Tableau_absentéisme_décomposé[[#This Row],[Date]]=A234,"",IFERROR(INDEX(Tableau_absentéisme[],IF(AND(Tableau_absentéisme_décomposé[[#This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5" s="1" t="e">
        <f ca="1">IF(Tableau_calcul[[#This Row],[Traitement]]="","",IF(Tableau_calcul[[#This Row],[Traitement]]&lt;&gt;IF(K233=K234,OFFSET(Tableau_calcul[[#This Row],[Traitement]],2,0),OFFSET(Tableau_calcul[[#This Row],[Traitement]],-1,0)),"début","continue"))</f>
        <v>#NUM!</v>
      </c>
      <c r="E235" s="1" t="e">
        <f ca="1">IF(Tableau_calcul[[#This Row],[Traitement]]="","",IF(Tableau_calcul[[#This Row],[Traitement]]&lt;&gt;IF(Tableau_calcul[[#This Row],[Date]]=K236,OFFSET(Tableau_calcul[[#This Row],[Traitement]],2,0),OFFSET(Tableau_calcul[[#This Row],[Traitement]],1,0)),"fin","continue"))</f>
        <v>#NUM!</v>
      </c>
      <c r="F235" s="1">
        <f ca="1">COUNTIF($D$2:D235,"début")</f>
        <v>0</v>
      </c>
      <c r="G235" s="1" t="e">
        <f>IF(Tableau_calcul[[#This Row],[Traitement]]="","",CONCATENATE(Tableau_calcul[[#This Row],[agrégat.période.début]],Tableau_calcul[[#This Row],[agrégat.num]]))</f>
        <v>#NUM!</v>
      </c>
      <c r="H235" s="1" t="e">
        <f>IF(Tableau_calcul[[#This Row],[Traitement]]="","",CONCATENATE(IF(Tableau_calcul[[#This Row],[agrégat.période.fin]]="fin","fin","continue"),Tableau_calcul[[#This Row],[agrégat.num]]))</f>
        <v>#NUM!</v>
      </c>
      <c r="I235" s="5" t="e">
        <f ca="1">IF(Tableau_calcul[[#This Row],[agrégat.période.début]]="début",Tableau_calcul[[#This Row],[Date]],"")</f>
        <v>#NUM!</v>
      </c>
      <c r="J235" s="5" t="e">
        <f>IF(Tableau_calcul[[#This Row],[Traitement]]="","",IF(Tableau_calcul[[#This Row],[agrégat.num.période.fin]]=H234,"",VLOOKUP(CONCATENATE("fin",Tableau_calcul[[#This Row],[agrégat.num]]),Tableau_calcul[[agrégat.num.période.fin]:[Date]],4,FALSE)))</f>
        <v>#NUM!</v>
      </c>
      <c r="K235" s="5">
        <f>IF(AND(OR(MOD(YEAR(K234),400)=0,AND(MOD(YEAR(K234),4)=0,MOD(YEAR(K234),100)&lt;&gt;0)),MONTH(K234)=2,DAY(K234)=28),K234+1,
IF(AND(MONTH(K234)=2,DAY(K234)=28,COUNTIF($K$2:K234,DATE(YEAR(K234)-1,2,28))+COUNTIF($K$2:K234,DATE(YEAR(K234),2,28))&lt;2),DATE(YEAR(K234),2,28),IF(ROW()=2,Date_survenance,K234+1)))</f>
        <v>232</v>
      </c>
      <c r="L23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5" s="24" t="e">
        <f>IF(Tableau_calcul[[#This Row],[Date]]=K234,"",IF(AND(K235=DATE(YEAR(A235)+1,MONTH(A235),DAY(A235)),Tableau_absentéisme_décomposé[[#This Row],[Traitement]]="Plein traitement"),"anniv PT",IF(COUNTIF($P$2:P234,"Plein traitement")+COUNTIF(B235:$B$367,"Plein traitement")&lt;droits_PT,droits_PT-COUNTIF($P$2:P234,"Plein traitement")-COUNTIF(B235:$B$367,"Plein traitement"),0)))</f>
        <v>#NUM!</v>
      </c>
      <c r="N235" s="1" t="e">
        <f>droits_DT</f>
        <v>#NUM!</v>
      </c>
      <c r="O235" s="1" t="e">
        <f>IF(Tableau_calcul[[#This Row],[Date]]=K234,"",IF(AND(K235=DATE(YEAR(A235)+1,MONTH(A235),DAY(A235)),Tableau_absentéisme_décomposé[[#This Row],[Traitement]]="Demi traitement"),"anniv DT",IF(COUNTIF($P$2:P234,"Demi traitement")+IF(AND($A$60=$A$61,$B$60=$B$61,$B$60="Demi traitement"),COUNTIF(B235:$B$367,"Demi traitement")-1,COUNTIF(B235:$B$367,"Demi traitement"))&lt;droits_DT,droits_DT-COUNTIF($P$2:P234,"Demi traitement")-IF(AND($A$60=$A$61,$B$60=$B$61,$B$60="Demi traitement"),COUNTIF(B235:$B$367,"Demi traitement")-1,COUNTIF(B235:$B$367,"Demi traitement")),0)))</f>
        <v>#NUM!</v>
      </c>
      <c r="P235" s="1" t="e">
        <f>IF(M235="","",IF(OR(M235="anniv PT",M235&gt;0),"Plein traitement",IF(OR(LEFT(Statut_agent,1)="A",LEFT(Statut_agent,1)="B",LEFT(Statut_agent,1)="C"),"Demi Traitement",IF(OR(O235="anniv DT",O235&gt;0),"Demi traitement","Sans traitement"))))</f>
        <v>#NUM!</v>
      </c>
    </row>
    <row r="236" spans="1:16" x14ac:dyDescent="0.25">
      <c r="A236" s="28">
        <f>IF(AND(OR(MOD(YEAR(Tableau_calcul[[#This Row],[Date]])-1,400)=0,AND(MOD(YEAR(Tableau_calcul[[#This Row],[Date]])-1,4)=0,MOD(YEAR(Tableau_calcul[[#This Row],[Date]])-1,100)&lt;&gt;0)),MONTH(A235)=2,DAY(A235)=28,COUNTIF($A$2:A235,DATE(YEAR(A235),2,28))&lt;2),DATE(YEAR(Tableau_calcul[[#This Row],[Date]])-1,2,29),IF(AND(DAY(A235)=28,MONTH(A235)=2,COUNTIF($A$2:A235,DATE(YEAR(A235)-1,2,28))+COUNTIF($A$2:A235,DATE(YEAR(A235),2,28))&lt;2),DATE(YEAR(Tableau_calcul[[#This Row],[Date]])-1,2,28),DATE(YEAR(Tableau_calcul[[#This Row],[Date]])-1,MONTH(Tableau_calcul[[#This Row],[Date]]),DAY(Tableau_calcul[[#This Row],[Date]]))))</f>
        <v>693829</v>
      </c>
      <c r="B236" s="1" t="str">
        <f>IF(Tableau_absentéisme_décomposé[[#This Row],[Date]]=A235,"",IFERROR(INDEX(Tableau_absentéisme[],IF(AND(Tableau_absentéisme_décomposé[[#This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6" s="1" t="e">
        <f ca="1">IF(Tableau_calcul[[#This Row],[Traitement]]="","",IF(Tableau_calcul[[#This Row],[Traitement]]&lt;&gt;IF(K234=K235,OFFSET(Tableau_calcul[[#This Row],[Traitement]],2,0),OFFSET(Tableau_calcul[[#This Row],[Traitement]],-1,0)),"début","continue"))</f>
        <v>#NUM!</v>
      </c>
      <c r="E236" s="1" t="e">
        <f ca="1">IF(Tableau_calcul[[#This Row],[Traitement]]="","",IF(Tableau_calcul[[#This Row],[Traitement]]&lt;&gt;IF(Tableau_calcul[[#This Row],[Date]]=K237,OFFSET(Tableau_calcul[[#This Row],[Traitement]],2,0),OFFSET(Tableau_calcul[[#This Row],[Traitement]],1,0)),"fin","continue"))</f>
        <v>#NUM!</v>
      </c>
      <c r="F236" s="1">
        <f ca="1">COUNTIF($D$2:D236,"début")</f>
        <v>0</v>
      </c>
      <c r="G236" s="1" t="e">
        <f>IF(Tableau_calcul[[#This Row],[Traitement]]="","",CONCATENATE(Tableau_calcul[[#This Row],[agrégat.période.début]],Tableau_calcul[[#This Row],[agrégat.num]]))</f>
        <v>#NUM!</v>
      </c>
      <c r="H236" s="1" t="e">
        <f>IF(Tableau_calcul[[#This Row],[Traitement]]="","",CONCATENATE(IF(Tableau_calcul[[#This Row],[agrégat.période.fin]]="fin","fin","continue"),Tableau_calcul[[#This Row],[agrégat.num]]))</f>
        <v>#NUM!</v>
      </c>
      <c r="I236" s="5" t="e">
        <f ca="1">IF(Tableau_calcul[[#This Row],[agrégat.période.début]]="début",Tableau_calcul[[#This Row],[Date]],"")</f>
        <v>#NUM!</v>
      </c>
      <c r="J236" s="5" t="e">
        <f>IF(Tableau_calcul[[#This Row],[Traitement]]="","",IF(Tableau_calcul[[#This Row],[agrégat.num.période.fin]]=H235,"",VLOOKUP(CONCATENATE("fin",Tableau_calcul[[#This Row],[agrégat.num]]),Tableau_calcul[[agrégat.num.période.fin]:[Date]],4,FALSE)))</f>
        <v>#NUM!</v>
      </c>
      <c r="K236" s="5">
        <f>IF(AND(OR(MOD(YEAR(K235),400)=0,AND(MOD(YEAR(K235),4)=0,MOD(YEAR(K235),100)&lt;&gt;0)),MONTH(K235)=2,DAY(K235)=28),K235+1,
IF(AND(MONTH(K235)=2,DAY(K235)=28,COUNTIF($K$2:K235,DATE(YEAR(K235)-1,2,28))+COUNTIF($K$2:K235,DATE(YEAR(K235),2,28))&lt;2),DATE(YEAR(K235),2,28),IF(ROW()=2,Date_survenance,K235+1)))</f>
        <v>233</v>
      </c>
      <c r="L23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6" s="24" t="e">
        <f>IF(Tableau_calcul[[#This Row],[Date]]=K235,"",IF(AND(K236=DATE(YEAR(A236)+1,MONTH(A236),DAY(A236)),Tableau_absentéisme_décomposé[[#This Row],[Traitement]]="Plein traitement"),"anniv PT",IF(COUNTIF($P$2:P235,"Plein traitement")+COUNTIF(B236:$B$367,"Plein traitement")&lt;droits_PT,droits_PT-COUNTIF($P$2:P235,"Plein traitement")-COUNTIF(B236:$B$367,"Plein traitement"),0)))</f>
        <v>#NUM!</v>
      </c>
      <c r="N236" s="1" t="e">
        <f>droits_DT</f>
        <v>#NUM!</v>
      </c>
      <c r="O236" s="1" t="e">
        <f>IF(Tableau_calcul[[#This Row],[Date]]=K235,"",IF(AND(K236=DATE(YEAR(A236)+1,MONTH(A236),DAY(A236)),Tableau_absentéisme_décomposé[[#This Row],[Traitement]]="Demi traitement"),"anniv DT",IF(COUNTIF($P$2:P235,"Demi traitement")+IF(AND($A$60=$A$61,$B$60=$B$61,$B$60="Demi traitement"),COUNTIF(B236:$B$367,"Demi traitement")-1,COUNTIF(B236:$B$367,"Demi traitement"))&lt;droits_DT,droits_DT-COUNTIF($P$2:P235,"Demi traitement")-IF(AND($A$60=$A$61,$B$60=$B$61,$B$60="Demi traitement"),COUNTIF(B236:$B$367,"Demi traitement")-1,COUNTIF(B236:$B$367,"Demi traitement")),0)))</f>
        <v>#NUM!</v>
      </c>
      <c r="P236" s="1" t="e">
        <f>IF(M236="","",IF(OR(M236="anniv PT",M236&gt;0),"Plein traitement",IF(OR(LEFT(Statut_agent,1)="A",LEFT(Statut_agent,1)="B",LEFT(Statut_agent,1)="C"),"Demi Traitement",IF(OR(O236="anniv DT",O236&gt;0),"Demi traitement","Sans traitement"))))</f>
        <v>#NUM!</v>
      </c>
    </row>
    <row r="237" spans="1:16" x14ac:dyDescent="0.25">
      <c r="A237" s="28">
        <f>IF(AND(OR(MOD(YEAR(Tableau_calcul[[#This Row],[Date]])-1,400)=0,AND(MOD(YEAR(Tableau_calcul[[#This Row],[Date]])-1,4)=0,MOD(YEAR(Tableau_calcul[[#This Row],[Date]])-1,100)&lt;&gt;0)),MONTH(A236)=2,DAY(A236)=28,COUNTIF($A$2:A236,DATE(YEAR(A236),2,28))&lt;2),DATE(YEAR(Tableau_calcul[[#This Row],[Date]])-1,2,29),IF(AND(DAY(A236)=28,MONTH(A236)=2,COUNTIF($A$2:A236,DATE(YEAR(A236)-1,2,28))+COUNTIF($A$2:A236,DATE(YEAR(A236),2,28))&lt;2),DATE(YEAR(Tableau_calcul[[#This Row],[Date]])-1,2,28),DATE(YEAR(Tableau_calcul[[#This Row],[Date]])-1,MONTH(Tableau_calcul[[#This Row],[Date]]),DAY(Tableau_calcul[[#This Row],[Date]]))))</f>
        <v>693830</v>
      </c>
      <c r="B237" s="1" t="str">
        <f>IF(Tableau_absentéisme_décomposé[[#This Row],[Date]]=A236,"",IFERROR(INDEX(Tableau_absentéisme[],IF(AND(Tableau_absentéisme_décomposé[[#This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7" s="1" t="e">
        <f ca="1">IF(Tableau_calcul[[#This Row],[Traitement]]="","",IF(Tableau_calcul[[#This Row],[Traitement]]&lt;&gt;IF(K235=K236,OFFSET(Tableau_calcul[[#This Row],[Traitement]],2,0),OFFSET(Tableau_calcul[[#This Row],[Traitement]],-1,0)),"début","continue"))</f>
        <v>#NUM!</v>
      </c>
      <c r="E237" s="1" t="e">
        <f ca="1">IF(Tableau_calcul[[#This Row],[Traitement]]="","",IF(Tableau_calcul[[#This Row],[Traitement]]&lt;&gt;IF(Tableau_calcul[[#This Row],[Date]]=K238,OFFSET(Tableau_calcul[[#This Row],[Traitement]],2,0),OFFSET(Tableau_calcul[[#This Row],[Traitement]],1,0)),"fin","continue"))</f>
        <v>#NUM!</v>
      </c>
      <c r="F237" s="1">
        <f ca="1">COUNTIF($D$2:D237,"début")</f>
        <v>0</v>
      </c>
      <c r="G237" s="1" t="e">
        <f>IF(Tableau_calcul[[#This Row],[Traitement]]="","",CONCATENATE(Tableau_calcul[[#This Row],[agrégat.période.début]],Tableau_calcul[[#This Row],[agrégat.num]]))</f>
        <v>#NUM!</v>
      </c>
      <c r="H237" s="1" t="e">
        <f>IF(Tableau_calcul[[#This Row],[Traitement]]="","",CONCATENATE(IF(Tableau_calcul[[#This Row],[agrégat.période.fin]]="fin","fin","continue"),Tableau_calcul[[#This Row],[agrégat.num]]))</f>
        <v>#NUM!</v>
      </c>
      <c r="I237" s="5" t="e">
        <f ca="1">IF(Tableau_calcul[[#This Row],[agrégat.période.début]]="début",Tableau_calcul[[#This Row],[Date]],"")</f>
        <v>#NUM!</v>
      </c>
      <c r="J237" s="5" t="e">
        <f>IF(Tableau_calcul[[#This Row],[Traitement]]="","",IF(Tableau_calcul[[#This Row],[agrégat.num.période.fin]]=H236,"",VLOOKUP(CONCATENATE("fin",Tableau_calcul[[#This Row],[agrégat.num]]),Tableau_calcul[[agrégat.num.période.fin]:[Date]],4,FALSE)))</f>
        <v>#NUM!</v>
      </c>
      <c r="K237" s="5">
        <f>IF(AND(OR(MOD(YEAR(K236),400)=0,AND(MOD(YEAR(K236),4)=0,MOD(YEAR(K236),100)&lt;&gt;0)),MONTH(K236)=2,DAY(K236)=28),K236+1,
IF(AND(MONTH(K236)=2,DAY(K236)=28,COUNTIF($K$2:K236,DATE(YEAR(K236)-1,2,28))+COUNTIF($K$2:K236,DATE(YEAR(K236),2,28))&lt;2),DATE(YEAR(K236),2,28),IF(ROW()=2,Date_survenance,K236+1)))</f>
        <v>234</v>
      </c>
      <c r="L23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7" s="24" t="e">
        <f>IF(Tableau_calcul[[#This Row],[Date]]=K236,"",IF(AND(K237=DATE(YEAR(A237)+1,MONTH(A237),DAY(A237)),Tableau_absentéisme_décomposé[[#This Row],[Traitement]]="Plein traitement"),"anniv PT",IF(COUNTIF($P$2:P236,"Plein traitement")+COUNTIF(B237:$B$367,"Plein traitement")&lt;droits_PT,droits_PT-COUNTIF($P$2:P236,"Plein traitement")-COUNTIF(B237:$B$367,"Plein traitement"),0)))</f>
        <v>#NUM!</v>
      </c>
      <c r="N237" s="1" t="e">
        <f>droits_DT</f>
        <v>#NUM!</v>
      </c>
      <c r="O237" s="1" t="e">
        <f>IF(Tableau_calcul[[#This Row],[Date]]=K236,"",IF(AND(K237=DATE(YEAR(A237)+1,MONTH(A237),DAY(A237)),Tableau_absentéisme_décomposé[[#This Row],[Traitement]]="Demi traitement"),"anniv DT",IF(COUNTIF($P$2:P236,"Demi traitement")+IF(AND($A$60=$A$61,$B$60=$B$61,$B$60="Demi traitement"),COUNTIF(B237:$B$367,"Demi traitement")-1,COUNTIF(B237:$B$367,"Demi traitement"))&lt;droits_DT,droits_DT-COUNTIF($P$2:P236,"Demi traitement")-IF(AND($A$60=$A$61,$B$60=$B$61,$B$60="Demi traitement"),COUNTIF(B237:$B$367,"Demi traitement")-1,COUNTIF(B237:$B$367,"Demi traitement")),0)))</f>
        <v>#NUM!</v>
      </c>
      <c r="P237" s="1" t="e">
        <f>IF(M237="","",IF(OR(M237="anniv PT",M237&gt;0),"Plein traitement",IF(OR(LEFT(Statut_agent,1)="A",LEFT(Statut_agent,1)="B",LEFT(Statut_agent,1)="C"),"Demi Traitement",IF(OR(O237="anniv DT",O237&gt;0),"Demi traitement","Sans traitement"))))</f>
        <v>#NUM!</v>
      </c>
    </row>
    <row r="238" spans="1:16" x14ac:dyDescent="0.25">
      <c r="A238" s="28">
        <f>IF(AND(OR(MOD(YEAR(Tableau_calcul[[#This Row],[Date]])-1,400)=0,AND(MOD(YEAR(Tableau_calcul[[#This Row],[Date]])-1,4)=0,MOD(YEAR(Tableau_calcul[[#This Row],[Date]])-1,100)&lt;&gt;0)),MONTH(A237)=2,DAY(A237)=28,COUNTIF($A$2:A237,DATE(YEAR(A237),2,28))&lt;2),DATE(YEAR(Tableau_calcul[[#This Row],[Date]])-1,2,29),IF(AND(DAY(A237)=28,MONTH(A237)=2,COUNTIF($A$2:A237,DATE(YEAR(A237)-1,2,28))+COUNTIF($A$2:A237,DATE(YEAR(A237),2,28))&lt;2),DATE(YEAR(Tableau_calcul[[#This Row],[Date]])-1,2,28),DATE(YEAR(Tableau_calcul[[#This Row],[Date]])-1,MONTH(Tableau_calcul[[#This Row],[Date]]),DAY(Tableau_calcul[[#This Row],[Date]]))))</f>
        <v>693831</v>
      </c>
      <c r="B238" s="1" t="str">
        <f>IF(Tableau_absentéisme_décomposé[[#This Row],[Date]]=A237,"",IFERROR(INDEX(Tableau_absentéisme[],IF(AND(Tableau_absentéisme_décomposé[[#This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8" s="1" t="e">
        <f ca="1">IF(Tableau_calcul[[#This Row],[Traitement]]="","",IF(Tableau_calcul[[#This Row],[Traitement]]&lt;&gt;IF(K236=K237,OFFSET(Tableau_calcul[[#This Row],[Traitement]],2,0),OFFSET(Tableau_calcul[[#This Row],[Traitement]],-1,0)),"début","continue"))</f>
        <v>#NUM!</v>
      </c>
      <c r="E238" s="1" t="e">
        <f ca="1">IF(Tableau_calcul[[#This Row],[Traitement]]="","",IF(Tableau_calcul[[#This Row],[Traitement]]&lt;&gt;IF(Tableau_calcul[[#This Row],[Date]]=K239,OFFSET(Tableau_calcul[[#This Row],[Traitement]],2,0),OFFSET(Tableau_calcul[[#This Row],[Traitement]],1,0)),"fin","continue"))</f>
        <v>#NUM!</v>
      </c>
      <c r="F238" s="1">
        <f ca="1">COUNTIF($D$2:D238,"début")</f>
        <v>0</v>
      </c>
      <c r="G238" s="1" t="e">
        <f>IF(Tableau_calcul[[#This Row],[Traitement]]="","",CONCATENATE(Tableau_calcul[[#This Row],[agrégat.période.début]],Tableau_calcul[[#This Row],[agrégat.num]]))</f>
        <v>#NUM!</v>
      </c>
      <c r="H238" s="1" t="e">
        <f>IF(Tableau_calcul[[#This Row],[Traitement]]="","",CONCATENATE(IF(Tableau_calcul[[#This Row],[agrégat.période.fin]]="fin","fin","continue"),Tableau_calcul[[#This Row],[agrégat.num]]))</f>
        <v>#NUM!</v>
      </c>
      <c r="I238" s="5" t="e">
        <f ca="1">IF(Tableau_calcul[[#This Row],[agrégat.période.début]]="début",Tableau_calcul[[#This Row],[Date]],"")</f>
        <v>#NUM!</v>
      </c>
      <c r="J238" s="5" t="e">
        <f>IF(Tableau_calcul[[#This Row],[Traitement]]="","",IF(Tableau_calcul[[#This Row],[agrégat.num.période.fin]]=H237,"",VLOOKUP(CONCATENATE("fin",Tableau_calcul[[#This Row],[agrégat.num]]),Tableau_calcul[[agrégat.num.période.fin]:[Date]],4,FALSE)))</f>
        <v>#NUM!</v>
      </c>
      <c r="K238" s="5">
        <f>IF(AND(OR(MOD(YEAR(K237),400)=0,AND(MOD(YEAR(K237),4)=0,MOD(YEAR(K237),100)&lt;&gt;0)),MONTH(K237)=2,DAY(K237)=28),K237+1,
IF(AND(MONTH(K237)=2,DAY(K237)=28,COUNTIF($K$2:K237,DATE(YEAR(K237)-1,2,28))+COUNTIF($K$2:K237,DATE(YEAR(K237),2,28))&lt;2),DATE(YEAR(K237),2,28),IF(ROW()=2,Date_survenance,K237+1)))</f>
        <v>235</v>
      </c>
      <c r="L23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8" s="24" t="e">
        <f>IF(Tableau_calcul[[#This Row],[Date]]=K237,"",IF(AND(K238=DATE(YEAR(A238)+1,MONTH(A238),DAY(A238)),Tableau_absentéisme_décomposé[[#This Row],[Traitement]]="Plein traitement"),"anniv PT",IF(COUNTIF($P$2:P237,"Plein traitement")+COUNTIF(B238:$B$367,"Plein traitement")&lt;droits_PT,droits_PT-COUNTIF($P$2:P237,"Plein traitement")-COUNTIF(B238:$B$367,"Plein traitement"),0)))</f>
        <v>#NUM!</v>
      </c>
      <c r="N238" s="1" t="e">
        <f>droits_DT</f>
        <v>#NUM!</v>
      </c>
      <c r="O238" s="1" t="e">
        <f>IF(Tableau_calcul[[#This Row],[Date]]=K237,"",IF(AND(K238=DATE(YEAR(A238)+1,MONTH(A238),DAY(A238)),Tableau_absentéisme_décomposé[[#This Row],[Traitement]]="Demi traitement"),"anniv DT",IF(COUNTIF($P$2:P237,"Demi traitement")+IF(AND($A$60=$A$61,$B$60=$B$61,$B$60="Demi traitement"),COUNTIF(B238:$B$367,"Demi traitement")-1,COUNTIF(B238:$B$367,"Demi traitement"))&lt;droits_DT,droits_DT-COUNTIF($P$2:P237,"Demi traitement")-IF(AND($A$60=$A$61,$B$60=$B$61,$B$60="Demi traitement"),COUNTIF(B238:$B$367,"Demi traitement")-1,COUNTIF(B238:$B$367,"Demi traitement")),0)))</f>
        <v>#NUM!</v>
      </c>
      <c r="P238" s="1" t="e">
        <f>IF(M238="","",IF(OR(M238="anniv PT",M238&gt;0),"Plein traitement",IF(OR(LEFT(Statut_agent,1)="A",LEFT(Statut_agent,1)="B",LEFT(Statut_agent,1)="C"),"Demi Traitement",IF(OR(O238="anniv DT",O238&gt;0),"Demi traitement","Sans traitement"))))</f>
        <v>#NUM!</v>
      </c>
    </row>
    <row r="239" spans="1:16" x14ac:dyDescent="0.25">
      <c r="A239" s="28">
        <f>IF(AND(OR(MOD(YEAR(Tableau_calcul[[#This Row],[Date]])-1,400)=0,AND(MOD(YEAR(Tableau_calcul[[#This Row],[Date]])-1,4)=0,MOD(YEAR(Tableau_calcul[[#This Row],[Date]])-1,100)&lt;&gt;0)),MONTH(A238)=2,DAY(A238)=28,COUNTIF($A$2:A238,DATE(YEAR(A238),2,28))&lt;2),DATE(YEAR(Tableau_calcul[[#This Row],[Date]])-1,2,29),IF(AND(DAY(A238)=28,MONTH(A238)=2,COUNTIF($A$2:A238,DATE(YEAR(A238)-1,2,28))+COUNTIF($A$2:A238,DATE(YEAR(A238),2,28))&lt;2),DATE(YEAR(Tableau_calcul[[#This Row],[Date]])-1,2,28),DATE(YEAR(Tableau_calcul[[#This Row],[Date]])-1,MONTH(Tableau_calcul[[#This Row],[Date]]),DAY(Tableau_calcul[[#This Row],[Date]]))))</f>
        <v>693832</v>
      </c>
      <c r="B239" s="1" t="str">
        <f>IF(Tableau_absentéisme_décomposé[[#This Row],[Date]]=A238,"",IFERROR(INDEX(Tableau_absentéisme[],IF(AND(Tableau_absentéisme_décomposé[[#This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39" s="1" t="e">
        <f ca="1">IF(Tableau_calcul[[#This Row],[Traitement]]="","",IF(Tableau_calcul[[#This Row],[Traitement]]&lt;&gt;IF(K237=K238,OFFSET(Tableau_calcul[[#This Row],[Traitement]],2,0),OFFSET(Tableau_calcul[[#This Row],[Traitement]],-1,0)),"début","continue"))</f>
        <v>#NUM!</v>
      </c>
      <c r="E239" s="1" t="e">
        <f ca="1">IF(Tableau_calcul[[#This Row],[Traitement]]="","",IF(Tableau_calcul[[#This Row],[Traitement]]&lt;&gt;IF(Tableau_calcul[[#This Row],[Date]]=K240,OFFSET(Tableau_calcul[[#This Row],[Traitement]],2,0),OFFSET(Tableau_calcul[[#This Row],[Traitement]],1,0)),"fin","continue"))</f>
        <v>#NUM!</v>
      </c>
      <c r="F239" s="1">
        <f ca="1">COUNTIF($D$2:D239,"début")</f>
        <v>0</v>
      </c>
      <c r="G239" s="1" t="e">
        <f>IF(Tableau_calcul[[#This Row],[Traitement]]="","",CONCATENATE(Tableau_calcul[[#This Row],[agrégat.période.début]],Tableau_calcul[[#This Row],[agrégat.num]]))</f>
        <v>#NUM!</v>
      </c>
      <c r="H239" s="1" t="e">
        <f>IF(Tableau_calcul[[#This Row],[Traitement]]="","",CONCATENATE(IF(Tableau_calcul[[#This Row],[agrégat.période.fin]]="fin","fin","continue"),Tableau_calcul[[#This Row],[agrégat.num]]))</f>
        <v>#NUM!</v>
      </c>
      <c r="I239" s="5" t="e">
        <f ca="1">IF(Tableau_calcul[[#This Row],[agrégat.période.début]]="début",Tableau_calcul[[#This Row],[Date]],"")</f>
        <v>#NUM!</v>
      </c>
      <c r="J239" s="5" t="e">
        <f>IF(Tableau_calcul[[#This Row],[Traitement]]="","",IF(Tableau_calcul[[#This Row],[agrégat.num.période.fin]]=H238,"",VLOOKUP(CONCATENATE("fin",Tableau_calcul[[#This Row],[agrégat.num]]),Tableau_calcul[[agrégat.num.période.fin]:[Date]],4,FALSE)))</f>
        <v>#NUM!</v>
      </c>
      <c r="K239" s="5">
        <f>IF(AND(OR(MOD(YEAR(K238),400)=0,AND(MOD(YEAR(K238),4)=0,MOD(YEAR(K238),100)&lt;&gt;0)),MONTH(K238)=2,DAY(K238)=28),K238+1,
IF(AND(MONTH(K238)=2,DAY(K238)=28,COUNTIF($K$2:K238,DATE(YEAR(K238)-1,2,28))+COUNTIF($K$2:K238,DATE(YEAR(K238),2,28))&lt;2),DATE(YEAR(K238),2,28),IF(ROW()=2,Date_survenance,K238+1)))</f>
        <v>236</v>
      </c>
      <c r="L23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39" s="24" t="e">
        <f>IF(Tableau_calcul[[#This Row],[Date]]=K238,"",IF(AND(K239=DATE(YEAR(A239)+1,MONTH(A239),DAY(A239)),Tableau_absentéisme_décomposé[[#This Row],[Traitement]]="Plein traitement"),"anniv PT",IF(COUNTIF($P$2:P238,"Plein traitement")+COUNTIF(B239:$B$367,"Plein traitement")&lt;droits_PT,droits_PT-COUNTIF($P$2:P238,"Plein traitement")-COUNTIF(B239:$B$367,"Plein traitement"),0)))</f>
        <v>#NUM!</v>
      </c>
      <c r="N239" s="1" t="e">
        <f>droits_DT</f>
        <v>#NUM!</v>
      </c>
      <c r="O239" s="1" t="e">
        <f>IF(Tableau_calcul[[#This Row],[Date]]=K238,"",IF(AND(K239=DATE(YEAR(A239)+1,MONTH(A239),DAY(A239)),Tableau_absentéisme_décomposé[[#This Row],[Traitement]]="Demi traitement"),"anniv DT",IF(COUNTIF($P$2:P238,"Demi traitement")+IF(AND($A$60=$A$61,$B$60=$B$61,$B$60="Demi traitement"),COUNTIF(B239:$B$367,"Demi traitement")-1,COUNTIF(B239:$B$367,"Demi traitement"))&lt;droits_DT,droits_DT-COUNTIF($P$2:P238,"Demi traitement")-IF(AND($A$60=$A$61,$B$60=$B$61,$B$60="Demi traitement"),COUNTIF(B239:$B$367,"Demi traitement")-1,COUNTIF(B239:$B$367,"Demi traitement")),0)))</f>
        <v>#NUM!</v>
      </c>
      <c r="P239" s="1" t="e">
        <f>IF(M239="","",IF(OR(M239="anniv PT",M239&gt;0),"Plein traitement",IF(OR(LEFT(Statut_agent,1)="A",LEFT(Statut_agent,1)="B",LEFT(Statut_agent,1)="C"),"Demi Traitement",IF(OR(O239="anniv DT",O239&gt;0),"Demi traitement","Sans traitement"))))</f>
        <v>#NUM!</v>
      </c>
    </row>
    <row r="240" spans="1:16" x14ac:dyDescent="0.25">
      <c r="A240" s="28">
        <f>IF(AND(OR(MOD(YEAR(Tableau_calcul[[#This Row],[Date]])-1,400)=0,AND(MOD(YEAR(Tableau_calcul[[#This Row],[Date]])-1,4)=0,MOD(YEAR(Tableau_calcul[[#This Row],[Date]])-1,100)&lt;&gt;0)),MONTH(A239)=2,DAY(A239)=28,COUNTIF($A$2:A239,DATE(YEAR(A239),2,28))&lt;2),DATE(YEAR(Tableau_calcul[[#This Row],[Date]])-1,2,29),IF(AND(DAY(A239)=28,MONTH(A239)=2,COUNTIF($A$2:A239,DATE(YEAR(A239)-1,2,28))+COUNTIF($A$2:A239,DATE(YEAR(A239),2,28))&lt;2),DATE(YEAR(Tableau_calcul[[#This Row],[Date]])-1,2,28),DATE(YEAR(Tableau_calcul[[#This Row],[Date]])-1,MONTH(Tableau_calcul[[#This Row],[Date]]),DAY(Tableau_calcul[[#This Row],[Date]]))))</f>
        <v>693833</v>
      </c>
      <c r="B240" s="1" t="str">
        <f>IF(Tableau_absentéisme_décomposé[[#This Row],[Date]]=A239,"",IFERROR(INDEX(Tableau_absentéisme[],IF(AND(Tableau_absentéisme_décomposé[[#This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0" s="1" t="e">
        <f ca="1">IF(Tableau_calcul[[#This Row],[Traitement]]="","",IF(Tableau_calcul[[#This Row],[Traitement]]&lt;&gt;IF(K238=K239,OFFSET(Tableau_calcul[[#This Row],[Traitement]],2,0),OFFSET(Tableau_calcul[[#This Row],[Traitement]],-1,0)),"début","continue"))</f>
        <v>#NUM!</v>
      </c>
      <c r="E240" s="1" t="e">
        <f ca="1">IF(Tableau_calcul[[#This Row],[Traitement]]="","",IF(Tableau_calcul[[#This Row],[Traitement]]&lt;&gt;IF(Tableau_calcul[[#This Row],[Date]]=K241,OFFSET(Tableau_calcul[[#This Row],[Traitement]],2,0),OFFSET(Tableau_calcul[[#This Row],[Traitement]],1,0)),"fin","continue"))</f>
        <v>#NUM!</v>
      </c>
      <c r="F240" s="1">
        <f ca="1">COUNTIF($D$2:D240,"début")</f>
        <v>0</v>
      </c>
      <c r="G240" s="1" t="e">
        <f>IF(Tableau_calcul[[#This Row],[Traitement]]="","",CONCATENATE(Tableau_calcul[[#This Row],[agrégat.période.début]],Tableau_calcul[[#This Row],[agrégat.num]]))</f>
        <v>#NUM!</v>
      </c>
      <c r="H240" s="1" t="e">
        <f>IF(Tableau_calcul[[#This Row],[Traitement]]="","",CONCATENATE(IF(Tableau_calcul[[#This Row],[agrégat.période.fin]]="fin","fin","continue"),Tableau_calcul[[#This Row],[agrégat.num]]))</f>
        <v>#NUM!</v>
      </c>
      <c r="I240" s="5" t="e">
        <f ca="1">IF(Tableau_calcul[[#This Row],[agrégat.période.début]]="début",Tableau_calcul[[#This Row],[Date]],"")</f>
        <v>#NUM!</v>
      </c>
      <c r="J240" s="5" t="e">
        <f>IF(Tableau_calcul[[#This Row],[Traitement]]="","",IF(Tableau_calcul[[#This Row],[agrégat.num.période.fin]]=H239,"",VLOOKUP(CONCATENATE("fin",Tableau_calcul[[#This Row],[agrégat.num]]),Tableau_calcul[[agrégat.num.période.fin]:[Date]],4,FALSE)))</f>
        <v>#NUM!</v>
      </c>
      <c r="K240" s="5">
        <f>IF(AND(OR(MOD(YEAR(K239),400)=0,AND(MOD(YEAR(K239),4)=0,MOD(YEAR(K239),100)&lt;&gt;0)),MONTH(K239)=2,DAY(K239)=28),K239+1,
IF(AND(MONTH(K239)=2,DAY(K239)=28,COUNTIF($K$2:K239,DATE(YEAR(K239)-1,2,28))+COUNTIF($K$2:K239,DATE(YEAR(K239),2,28))&lt;2),DATE(YEAR(K239),2,28),IF(ROW()=2,Date_survenance,K239+1)))</f>
        <v>237</v>
      </c>
      <c r="L24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0" s="24" t="e">
        <f>IF(Tableau_calcul[[#This Row],[Date]]=K239,"",IF(AND(K240=DATE(YEAR(A240)+1,MONTH(A240),DAY(A240)),Tableau_absentéisme_décomposé[[#This Row],[Traitement]]="Plein traitement"),"anniv PT",IF(COUNTIF($P$2:P239,"Plein traitement")+COUNTIF(B240:$B$367,"Plein traitement")&lt;droits_PT,droits_PT-COUNTIF($P$2:P239,"Plein traitement")-COUNTIF(B240:$B$367,"Plein traitement"),0)))</f>
        <v>#NUM!</v>
      </c>
      <c r="N240" s="1" t="e">
        <f>droits_DT</f>
        <v>#NUM!</v>
      </c>
      <c r="O240" s="1" t="e">
        <f>IF(Tableau_calcul[[#This Row],[Date]]=K239,"",IF(AND(K240=DATE(YEAR(A240)+1,MONTH(A240),DAY(A240)),Tableau_absentéisme_décomposé[[#This Row],[Traitement]]="Demi traitement"),"anniv DT",IF(COUNTIF($P$2:P239,"Demi traitement")+IF(AND($A$60=$A$61,$B$60=$B$61,$B$60="Demi traitement"),COUNTIF(B240:$B$367,"Demi traitement")-1,COUNTIF(B240:$B$367,"Demi traitement"))&lt;droits_DT,droits_DT-COUNTIF($P$2:P239,"Demi traitement")-IF(AND($A$60=$A$61,$B$60=$B$61,$B$60="Demi traitement"),COUNTIF(B240:$B$367,"Demi traitement")-1,COUNTIF(B240:$B$367,"Demi traitement")),0)))</f>
        <v>#NUM!</v>
      </c>
      <c r="P240" s="1" t="e">
        <f>IF(M240="","",IF(OR(M240="anniv PT",M240&gt;0),"Plein traitement",IF(OR(LEFT(Statut_agent,1)="A",LEFT(Statut_agent,1)="B",LEFT(Statut_agent,1)="C"),"Demi Traitement",IF(OR(O240="anniv DT",O240&gt;0),"Demi traitement","Sans traitement"))))</f>
        <v>#NUM!</v>
      </c>
    </row>
    <row r="241" spans="1:16" x14ac:dyDescent="0.25">
      <c r="A241" s="28">
        <f>IF(AND(OR(MOD(YEAR(Tableau_calcul[[#This Row],[Date]])-1,400)=0,AND(MOD(YEAR(Tableau_calcul[[#This Row],[Date]])-1,4)=0,MOD(YEAR(Tableau_calcul[[#This Row],[Date]])-1,100)&lt;&gt;0)),MONTH(A240)=2,DAY(A240)=28,COUNTIF($A$2:A240,DATE(YEAR(A240),2,28))&lt;2),DATE(YEAR(Tableau_calcul[[#This Row],[Date]])-1,2,29),IF(AND(DAY(A240)=28,MONTH(A240)=2,COUNTIF($A$2:A240,DATE(YEAR(A240)-1,2,28))+COUNTIF($A$2:A240,DATE(YEAR(A240),2,28))&lt;2),DATE(YEAR(Tableau_calcul[[#This Row],[Date]])-1,2,28),DATE(YEAR(Tableau_calcul[[#This Row],[Date]])-1,MONTH(Tableau_calcul[[#This Row],[Date]]),DAY(Tableau_calcul[[#This Row],[Date]]))))</f>
        <v>693834</v>
      </c>
      <c r="B241" s="1" t="str">
        <f>IF(Tableau_absentéisme_décomposé[[#This Row],[Date]]=A240,"",IFERROR(INDEX(Tableau_absentéisme[],IF(AND(Tableau_absentéisme_décomposé[[#This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1" s="1" t="e">
        <f ca="1">IF(Tableau_calcul[[#This Row],[Traitement]]="","",IF(Tableau_calcul[[#This Row],[Traitement]]&lt;&gt;IF(K239=K240,OFFSET(Tableau_calcul[[#This Row],[Traitement]],2,0),OFFSET(Tableau_calcul[[#This Row],[Traitement]],-1,0)),"début","continue"))</f>
        <v>#NUM!</v>
      </c>
      <c r="E241" s="1" t="e">
        <f ca="1">IF(Tableau_calcul[[#This Row],[Traitement]]="","",IF(Tableau_calcul[[#This Row],[Traitement]]&lt;&gt;IF(Tableau_calcul[[#This Row],[Date]]=K242,OFFSET(Tableau_calcul[[#This Row],[Traitement]],2,0),OFFSET(Tableau_calcul[[#This Row],[Traitement]],1,0)),"fin","continue"))</f>
        <v>#NUM!</v>
      </c>
      <c r="F241" s="1">
        <f ca="1">COUNTIF($D$2:D241,"début")</f>
        <v>0</v>
      </c>
      <c r="G241" s="1" t="e">
        <f>IF(Tableau_calcul[[#This Row],[Traitement]]="","",CONCATENATE(Tableau_calcul[[#This Row],[agrégat.période.début]],Tableau_calcul[[#This Row],[agrégat.num]]))</f>
        <v>#NUM!</v>
      </c>
      <c r="H241" s="1" t="e">
        <f>IF(Tableau_calcul[[#This Row],[Traitement]]="","",CONCATENATE(IF(Tableau_calcul[[#This Row],[agrégat.période.fin]]="fin","fin","continue"),Tableau_calcul[[#This Row],[agrégat.num]]))</f>
        <v>#NUM!</v>
      </c>
      <c r="I241" s="5" t="e">
        <f ca="1">IF(Tableau_calcul[[#This Row],[agrégat.période.début]]="début",Tableau_calcul[[#This Row],[Date]],"")</f>
        <v>#NUM!</v>
      </c>
      <c r="J241" s="5" t="e">
        <f>IF(Tableau_calcul[[#This Row],[Traitement]]="","",IF(Tableau_calcul[[#This Row],[agrégat.num.période.fin]]=H240,"",VLOOKUP(CONCATENATE("fin",Tableau_calcul[[#This Row],[agrégat.num]]),Tableau_calcul[[agrégat.num.période.fin]:[Date]],4,FALSE)))</f>
        <v>#NUM!</v>
      </c>
      <c r="K241" s="5">
        <f>IF(AND(OR(MOD(YEAR(K240),400)=0,AND(MOD(YEAR(K240),4)=0,MOD(YEAR(K240),100)&lt;&gt;0)),MONTH(K240)=2,DAY(K240)=28),K240+1,
IF(AND(MONTH(K240)=2,DAY(K240)=28,COUNTIF($K$2:K240,DATE(YEAR(K240)-1,2,28))+COUNTIF($K$2:K240,DATE(YEAR(K240),2,28))&lt;2),DATE(YEAR(K240),2,28),IF(ROW()=2,Date_survenance,K240+1)))</f>
        <v>238</v>
      </c>
      <c r="L24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1" s="24" t="e">
        <f>IF(Tableau_calcul[[#This Row],[Date]]=K240,"",IF(AND(K241=DATE(YEAR(A241)+1,MONTH(A241),DAY(A241)),Tableau_absentéisme_décomposé[[#This Row],[Traitement]]="Plein traitement"),"anniv PT",IF(COUNTIF($P$2:P240,"Plein traitement")+COUNTIF(B241:$B$367,"Plein traitement")&lt;droits_PT,droits_PT-COUNTIF($P$2:P240,"Plein traitement")-COUNTIF(B241:$B$367,"Plein traitement"),0)))</f>
        <v>#NUM!</v>
      </c>
      <c r="N241" s="1" t="e">
        <f>droits_DT</f>
        <v>#NUM!</v>
      </c>
      <c r="O241" s="1" t="e">
        <f>IF(Tableau_calcul[[#This Row],[Date]]=K240,"",IF(AND(K241=DATE(YEAR(A241)+1,MONTH(A241),DAY(A241)),Tableau_absentéisme_décomposé[[#This Row],[Traitement]]="Demi traitement"),"anniv DT",IF(COUNTIF($P$2:P240,"Demi traitement")+IF(AND($A$60=$A$61,$B$60=$B$61,$B$60="Demi traitement"),COUNTIF(B241:$B$367,"Demi traitement")-1,COUNTIF(B241:$B$367,"Demi traitement"))&lt;droits_DT,droits_DT-COUNTIF($P$2:P240,"Demi traitement")-IF(AND($A$60=$A$61,$B$60=$B$61,$B$60="Demi traitement"),COUNTIF(B241:$B$367,"Demi traitement")-1,COUNTIF(B241:$B$367,"Demi traitement")),0)))</f>
        <v>#NUM!</v>
      </c>
      <c r="P241" s="1" t="e">
        <f>IF(M241="","",IF(OR(M241="anniv PT",M241&gt;0),"Plein traitement",IF(OR(LEFT(Statut_agent,1)="A",LEFT(Statut_agent,1)="B",LEFT(Statut_agent,1)="C"),"Demi Traitement",IF(OR(O241="anniv DT",O241&gt;0),"Demi traitement","Sans traitement"))))</f>
        <v>#NUM!</v>
      </c>
    </row>
    <row r="242" spans="1:16" x14ac:dyDescent="0.25">
      <c r="A242" s="28">
        <f>IF(AND(OR(MOD(YEAR(Tableau_calcul[[#This Row],[Date]])-1,400)=0,AND(MOD(YEAR(Tableau_calcul[[#This Row],[Date]])-1,4)=0,MOD(YEAR(Tableau_calcul[[#This Row],[Date]])-1,100)&lt;&gt;0)),MONTH(A241)=2,DAY(A241)=28,COUNTIF($A$2:A241,DATE(YEAR(A241),2,28))&lt;2),DATE(YEAR(Tableau_calcul[[#This Row],[Date]])-1,2,29),IF(AND(DAY(A241)=28,MONTH(A241)=2,COUNTIF($A$2:A241,DATE(YEAR(A241)-1,2,28))+COUNTIF($A$2:A241,DATE(YEAR(A241),2,28))&lt;2),DATE(YEAR(Tableau_calcul[[#This Row],[Date]])-1,2,28),DATE(YEAR(Tableau_calcul[[#This Row],[Date]])-1,MONTH(Tableau_calcul[[#This Row],[Date]]),DAY(Tableau_calcul[[#This Row],[Date]]))))</f>
        <v>693835</v>
      </c>
      <c r="B242" s="1" t="str">
        <f>IF(Tableau_absentéisme_décomposé[[#This Row],[Date]]=A241,"",IFERROR(INDEX(Tableau_absentéisme[],IF(AND(Tableau_absentéisme_décomposé[[#This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2" s="1" t="e">
        <f ca="1">IF(Tableau_calcul[[#This Row],[Traitement]]="","",IF(Tableau_calcul[[#This Row],[Traitement]]&lt;&gt;IF(K240=K241,OFFSET(Tableau_calcul[[#This Row],[Traitement]],2,0),OFFSET(Tableau_calcul[[#This Row],[Traitement]],-1,0)),"début","continue"))</f>
        <v>#NUM!</v>
      </c>
      <c r="E242" s="1" t="e">
        <f ca="1">IF(Tableau_calcul[[#This Row],[Traitement]]="","",IF(Tableau_calcul[[#This Row],[Traitement]]&lt;&gt;IF(Tableau_calcul[[#This Row],[Date]]=K243,OFFSET(Tableau_calcul[[#This Row],[Traitement]],2,0),OFFSET(Tableau_calcul[[#This Row],[Traitement]],1,0)),"fin","continue"))</f>
        <v>#NUM!</v>
      </c>
      <c r="F242" s="1">
        <f ca="1">COUNTIF($D$2:D242,"début")</f>
        <v>0</v>
      </c>
      <c r="G242" s="1" t="e">
        <f>IF(Tableau_calcul[[#This Row],[Traitement]]="","",CONCATENATE(Tableau_calcul[[#This Row],[agrégat.période.début]],Tableau_calcul[[#This Row],[agrégat.num]]))</f>
        <v>#NUM!</v>
      </c>
      <c r="H242" s="1" t="e">
        <f>IF(Tableau_calcul[[#This Row],[Traitement]]="","",CONCATENATE(IF(Tableau_calcul[[#This Row],[agrégat.période.fin]]="fin","fin","continue"),Tableau_calcul[[#This Row],[agrégat.num]]))</f>
        <v>#NUM!</v>
      </c>
      <c r="I242" s="5" t="e">
        <f ca="1">IF(Tableau_calcul[[#This Row],[agrégat.période.début]]="début",Tableau_calcul[[#This Row],[Date]],"")</f>
        <v>#NUM!</v>
      </c>
      <c r="J242" s="5" t="e">
        <f>IF(Tableau_calcul[[#This Row],[Traitement]]="","",IF(Tableau_calcul[[#This Row],[agrégat.num.période.fin]]=H241,"",VLOOKUP(CONCATENATE("fin",Tableau_calcul[[#This Row],[agrégat.num]]),Tableau_calcul[[agrégat.num.période.fin]:[Date]],4,FALSE)))</f>
        <v>#NUM!</v>
      </c>
      <c r="K242" s="5">
        <f>IF(AND(OR(MOD(YEAR(K241),400)=0,AND(MOD(YEAR(K241),4)=0,MOD(YEAR(K241),100)&lt;&gt;0)),MONTH(K241)=2,DAY(K241)=28),K241+1,
IF(AND(MONTH(K241)=2,DAY(K241)=28,COUNTIF($K$2:K241,DATE(YEAR(K241)-1,2,28))+COUNTIF($K$2:K241,DATE(YEAR(K241),2,28))&lt;2),DATE(YEAR(K241),2,28),IF(ROW()=2,Date_survenance,K241+1)))</f>
        <v>239</v>
      </c>
      <c r="L24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2" s="24" t="e">
        <f>IF(Tableau_calcul[[#This Row],[Date]]=K241,"",IF(AND(K242=DATE(YEAR(A242)+1,MONTH(A242),DAY(A242)),Tableau_absentéisme_décomposé[[#This Row],[Traitement]]="Plein traitement"),"anniv PT",IF(COUNTIF($P$2:P241,"Plein traitement")+COUNTIF(B242:$B$367,"Plein traitement")&lt;droits_PT,droits_PT-COUNTIF($P$2:P241,"Plein traitement")-COUNTIF(B242:$B$367,"Plein traitement"),0)))</f>
        <v>#NUM!</v>
      </c>
      <c r="N242" s="1" t="e">
        <f>droits_DT</f>
        <v>#NUM!</v>
      </c>
      <c r="O242" s="1" t="e">
        <f>IF(Tableau_calcul[[#This Row],[Date]]=K241,"",IF(AND(K242=DATE(YEAR(A242)+1,MONTH(A242),DAY(A242)),Tableau_absentéisme_décomposé[[#This Row],[Traitement]]="Demi traitement"),"anniv DT",IF(COUNTIF($P$2:P241,"Demi traitement")+IF(AND($A$60=$A$61,$B$60=$B$61,$B$60="Demi traitement"),COUNTIF(B242:$B$367,"Demi traitement")-1,COUNTIF(B242:$B$367,"Demi traitement"))&lt;droits_DT,droits_DT-COUNTIF($P$2:P241,"Demi traitement")-IF(AND($A$60=$A$61,$B$60=$B$61,$B$60="Demi traitement"),COUNTIF(B242:$B$367,"Demi traitement")-1,COUNTIF(B242:$B$367,"Demi traitement")),0)))</f>
        <v>#NUM!</v>
      </c>
      <c r="P242" s="1" t="e">
        <f>IF(M242="","",IF(OR(M242="anniv PT",M242&gt;0),"Plein traitement",IF(OR(LEFT(Statut_agent,1)="A",LEFT(Statut_agent,1)="B",LEFT(Statut_agent,1)="C"),"Demi Traitement",IF(OR(O242="anniv DT",O242&gt;0),"Demi traitement","Sans traitement"))))</f>
        <v>#NUM!</v>
      </c>
    </row>
    <row r="243" spans="1:16" x14ac:dyDescent="0.25">
      <c r="A243" s="28">
        <f>IF(AND(OR(MOD(YEAR(Tableau_calcul[[#This Row],[Date]])-1,400)=0,AND(MOD(YEAR(Tableau_calcul[[#This Row],[Date]])-1,4)=0,MOD(YEAR(Tableau_calcul[[#This Row],[Date]])-1,100)&lt;&gt;0)),MONTH(A242)=2,DAY(A242)=28,COUNTIF($A$2:A242,DATE(YEAR(A242),2,28))&lt;2),DATE(YEAR(Tableau_calcul[[#This Row],[Date]])-1,2,29),IF(AND(DAY(A242)=28,MONTH(A242)=2,COUNTIF($A$2:A242,DATE(YEAR(A242)-1,2,28))+COUNTIF($A$2:A242,DATE(YEAR(A242),2,28))&lt;2),DATE(YEAR(Tableau_calcul[[#This Row],[Date]])-1,2,28),DATE(YEAR(Tableau_calcul[[#This Row],[Date]])-1,MONTH(Tableau_calcul[[#This Row],[Date]]),DAY(Tableau_calcul[[#This Row],[Date]]))))</f>
        <v>693836</v>
      </c>
      <c r="B243" s="1" t="str">
        <f>IF(Tableau_absentéisme_décomposé[[#This Row],[Date]]=A242,"",IFERROR(INDEX(Tableau_absentéisme[],IF(AND(Tableau_absentéisme_décomposé[[#This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3" s="1" t="e">
        <f ca="1">IF(Tableau_calcul[[#This Row],[Traitement]]="","",IF(Tableau_calcul[[#This Row],[Traitement]]&lt;&gt;IF(K241=K242,OFFSET(Tableau_calcul[[#This Row],[Traitement]],2,0),OFFSET(Tableau_calcul[[#This Row],[Traitement]],-1,0)),"début","continue"))</f>
        <v>#NUM!</v>
      </c>
      <c r="E243" s="1" t="e">
        <f ca="1">IF(Tableau_calcul[[#This Row],[Traitement]]="","",IF(Tableau_calcul[[#This Row],[Traitement]]&lt;&gt;IF(Tableau_calcul[[#This Row],[Date]]=K244,OFFSET(Tableau_calcul[[#This Row],[Traitement]],2,0),OFFSET(Tableau_calcul[[#This Row],[Traitement]],1,0)),"fin","continue"))</f>
        <v>#NUM!</v>
      </c>
      <c r="F243" s="1">
        <f ca="1">COUNTIF($D$2:D243,"début")</f>
        <v>0</v>
      </c>
      <c r="G243" s="1" t="e">
        <f>IF(Tableau_calcul[[#This Row],[Traitement]]="","",CONCATENATE(Tableau_calcul[[#This Row],[agrégat.période.début]],Tableau_calcul[[#This Row],[agrégat.num]]))</f>
        <v>#NUM!</v>
      </c>
      <c r="H243" s="1" t="e">
        <f>IF(Tableau_calcul[[#This Row],[Traitement]]="","",CONCATENATE(IF(Tableau_calcul[[#This Row],[agrégat.période.fin]]="fin","fin","continue"),Tableau_calcul[[#This Row],[agrégat.num]]))</f>
        <v>#NUM!</v>
      </c>
      <c r="I243" s="5" t="e">
        <f ca="1">IF(Tableau_calcul[[#This Row],[agrégat.période.début]]="début",Tableau_calcul[[#This Row],[Date]],"")</f>
        <v>#NUM!</v>
      </c>
      <c r="J243" s="5" t="e">
        <f>IF(Tableau_calcul[[#This Row],[Traitement]]="","",IF(Tableau_calcul[[#This Row],[agrégat.num.période.fin]]=H242,"",VLOOKUP(CONCATENATE("fin",Tableau_calcul[[#This Row],[agrégat.num]]),Tableau_calcul[[agrégat.num.période.fin]:[Date]],4,FALSE)))</f>
        <v>#NUM!</v>
      </c>
      <c r="K243" s="5">
        <f>IF(AND(OR(MOD(YEAR(K242),400)=0,AND(MOD(YEAR(K242),4)=0,MOD(YEAR(K242),100)&lt;&gt;0)),MONTH(K242)=2,DAY(K242)=28),K242+1,
IF(AND(MONTH(K242)=2,DAY(K242)=28,COUNTIF($K$2:K242,DATE(YEAR(K242)-1,2,28))+COUNTIF($K$2:K242,DATE(YEAR(K242),2,28))&lt;2),DATE(YEAR(K242),2,28),IF(ROW()=2,Date_survenance,K242+1)))</f>
        <v>240</v>
      </c>
      <c r="L24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3" s="24" t="e">
        <f>IF(Tableau_calcul[[#This Row],[Date]]=K242,"",IF(AND(K243=DATE(YEAR(A243)+1,MONTH(A243),DAY(A243)),Tableau_absentéisme_décomposé[[#This Row],[Traitement]]="Plein traitement"),"anniv PT",IF(COUNTIF($P$2:P242,"Plein traitement")+COUNTIF(B243:$B$367,"Plein traitement")&lt;droits_PT,droits_PT-COUNTIF($P$2:P242,"Plein traitement")-COUNTIF(B243:$B$367,"Plein traitement"),0)))</f>
        <v>#NUM!</v>
      </c>
      <c r="N243" s="1" t="e">
        <f>droits_DT</f>
        <v>#NUM!</v>
      </c>
      <c r="O243" s="1" t="e">
        <f>IF(Tableau_calcul[[#This Row],[Date]]=K242,"",IF(AND(K243=DATE(YEAR(A243)+1,MONTH(A243),DAY(A243)),Tableau_absentéisme_décomposé[[#This Row],[Traitement]]="Demi traitement"),"anniv DT",IF(COUNTIF($P$2:P242,"Demi traitement")+IF(AND($A$60=$A$61,$B$60=$B$61,$B$60="Demi traitement"),COUNTIF(B243:$B$367,"Demi traitement")-1,COUNTIF(B243:$B$367,"Demi traitement"))&lt;droits_DT,droits_DT-COUNTIF($P$2:P242,"Demi traitement")-IF(AND($A$60=$A$61,$B$60=$B$61,$B$60="Demi traitement"),COUNTIF(B243:$B$367,"Demi traitement")-1,COUNTIF(B243:$B$367,"Demi traitement")),0)))</f>
        <v>#NUM!</v>
      </c>
      <c r="P243" s="1" t="e">
        <f>IF(M243="","",IF(OR(M243="anniv PT",M243&gt;0),"Plein traitement",IF(OR(LEFT(Statut_agent,1)="A",LEFT(Statut_agent,1)="B",LEFT(Statut_agent,1)="C"),"Demi Traitement",IF(OR(O243="anniv DT",O243&gt;0),"Demi traitement","Sans traitement"))))</f>
        <v>#NUM!</v>
      </c>
    </row>
    <row r="244" spans="1:16" x14ac:dyDescent="0.25">
      <c r="A244" s="28">
        <f>IF(AND(OR(MOD(YEAR(Tableau_calcul[[#This Row],[Date]])-1,400)=0,AND(MOD(YEAR(Tableau_calcul[[#This Row],[Date]])-1,4)=0,MOD(YEAR(Tableau_calcul[[#This Row],[Date]])-1,100)&lt;&gt;0)),MONTH(A243)=2,DAY(A243)=28,COUNTIF($A$2:A243,DATE(YEAR(A243),2,28))&lt;2),DATE(YEAR(Tableau_calcul[[#This Row],[Date]])-1,2,29),IF(AND(DAY(A243)=28,MONTH(A243)=2,COUNTIF($A$2:A243,DATE(YEAR(A243)-1,2,28))+COUNTIF($A$2:A243,DATE(YEAR(A243),2,28))&lt;2),DATE(YEAR(Tableau_calcul[[#This Row],[Date]])-1,2,28),DATE(YEAR(Tableau_calcul[[#This Row],[Date]])-1,MONTH(Tableau_calcul[[#This Row],[Date]]),DAY(Tableau_calcul[[#This Row],[Date]]))))</f>
        <v>693837</v>
      </c>
      <c r="B244" s="1" t="str">
        <f>IF(Tableau_absentéisme_décomposé[[#This Row],[Date]]=A243,"",IFERROR(INDEX(Tableau_absentéisme[],IF(AND(Tableau_absentéisme_décomposé[[#This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4" s="1" t="e">
        <f ca="1">IF(Tableau_calcul[[#This Row],[Traitement]]="","",IF(Tableau_calcul[[#This Row],[Traitement]]&lt;&gt;IF(K242=K243,OFFSET(Tableau_calcul[[#This Row],[Traitement]],2,0),OFFSET(Tableau_calcul[[#This Row],[Traitement]],-1,0)),"début","continue"))</f>
        <v>#NUM!</v>
      </c>
      <c r="E244" s="1" t="e">
        <f ca="1">IF(Tableau_calcul[[#This Row],[Traitement]]="","",IF(Tableau_calcul[[#This Row],[Traitement]]&lt;&gt;IF(Tableau_calcul[[#This Row],[Date]]=K245,OFFSET(Tableau_calcul[[#This Row],[Traitement]],2,0),OFFSET(Tableau_calcul[[#This Row],[Traitement]],1,0)),"fin","continue"))</f>
        <v>#NUM!</v>
      </c>
      <c r="F244" s="1">
        <f ca="1">COUNTIF($D$2:D244,"début")</f>
        <v>0</v>
      </c>
      <c r="G244" s="1" t="e">
        <f>IF(Tableau_calcul[[#This Row],[Traitement]]="","",CONCATENATE(Tableau_calcul[[#This Row],[agrégat.période.début]],Tableau_calcul[[#This Row],[agrégat.num]]))</f>
        <v>#NUM!</v>
      </c>
      <c r="H244" s="1" t="e">
        <f>IF(Tableau_calcul[[#This Row],[Traitement]]="","",CONCATENATE(IF(Tableau_calcul[[#This Row],[agrégat.période.fin]]="fin","fin","continue"),Tableau_calcul[[#This Row],[agrégat.num]]))</f>
        <v>#NUM!</v>
      </c>
      <c r="I244" s="5" t="e">
        <f ca="1">IF(Tableau_calcul[[#This Row],[agrégat.période.début]]="début",Tableau_calcul[[#This Row],[Date]],"")</f>
        <v>#NUM!</v>
      </c>
      <c r="J244" s="5" t="e">
        <f>IF(Tableau_calcul[[#This Row],[Traitement]]="","",IF(Tableau_calcul[[#This Row],[agrégat.num.période.fin]]=H243,"",VLOOKUP(CONCATENATE("fin",Tableau_calcul[[#This Row],[agrégat.num]]),Tableau_calcul[[agrégat.num.période.fin]:[Date]],4,FALSE)))</f>
        <v>#NUM!</v>
      </c>
      <c r="K244" s="5">
        <f>IF(AND(OR(MOD(YEAR(K243),400)=0,AND(MOD(YEAR(K243),4)=0,MOD(YEAR(K243),100)&lt;&gt;0)),MONTH(K243)=2,DAY(K243)=28),K243+1,
IF(AND(MONTH(K243)=2,DAY(K243)=28,COUNTIF($K$2:K243,DATE(YEAR(K243)-1,2,28))+COUNTIF($K$2:K243,DATE(YEAR(K243),2,28))&lt;2),DATE(YEAR(K243),2,28),IF(ROW()=2,Date_survenance,K243+1)))</f>
        <v>241</v>
      </c>
      <c r="L24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4" s="24" t="e">
        <f>IF(Tableau_calcul[[#This Row],[Date]]=K243,"",IF(AND(K244=DATE(YEAR(A244)+1,MONTH(A244),DAY(A244)),Tableau_absentéisme_décomposé[[#This Row],[Traitement]]="Plein traitement"),"anniv PT",IF(COUNTIF($P$2:P243,"Plein traitement")+COUNTIF(B244:$B$367,"Plein traitement")&lt;droits_PT,droits_PT-COUNTIF($P$2:P243,"Plein traitement")-COUNTIF(B244:$B$367,"Plein traitement"),0)))</f>
        <v>#NUM!</v>
      </c>
      <c r="N244" s="1" t="e">
        <f>droits_DT</f>
        <v>#NUM!</v>
      </c>
      <c r="O244" s="1" t="e">
        <f>IF(Tableau_calcul[[#This Row],[Date]]=K243,"",IF(AND(K244=DATE(YEAR(A244)+1,MONTH(A244),DAY(A244)),Tableau_absentéisme_décomposé[[#This Row],[Traitement]]="Demi traitement"),"anniv DT",IF(COUNTIF($P$2:P243,"Demi traitement")+IF(AND($A$60=$A$61,$B$60=$B$61,$B$60="Demi traitement"),COUNTIF(B244:$B$367,"Demi traitement")-1,COUNTIF(B244:$B$367,"Demi traitement"))&lt;droits_DT,droits_DT-COUNTIF($P$2:P243,"Demi traitement")-IF(AND($A$60=$A$61,$B$60=$B$61,$B$60="Demi traitement"),COUNTIF(B244:$B$367,"Demi traitement")-1,COUNTIF(B244:$B$367,"Demi traitement")),0)))</f>
        <v>#NUM!</v>
      </c>
      <c r="P244" s="1" t="e">
        <f>IF(M244="","",IF(OR(M244="anniv PT",M244&gt;0),"Plein traitement",IF(OR(LEFT(Statut_agent,1)="A",LEFT(Statut_agent,1)="B",LEFT(Statut_agent,1)="C"),"Demi Traitement",IF(OR(O244="anniv DT",O244&gt;0),"Demi traitement","Sans traitement"))))</f>
        <v>#NUM!</v>
      </c>
    </row>
    <row r="245" spans="1:16" x14ac:dyDescent="0.25">
      <c r="A245" s="28">
        <f>IF(AND(OR(MOD(YEAR(Tableau_calcul[[#This Row],[Date]])-1,400)=0,AND(MOD(YEAR(Tableau_calcul[[#This Row],[Date]])-1,4)=0,MOD(YEAR(Tableau_calcul[[#This Row],[Date]])-1,100)&lt;&gt;0)),MONTH(A244)=2,DAY(A244)=28,COUNTIF($A$2:A244,DATE(YEAR(A244),2,28))&lt;2),DATE(YEAR(Tableau_calcul[[#This Row],[Date]])-1,2,29),IF(AND(DAY(A244)=28,MONTH(A244)=2,COUNTIF($A$2:A244,DATE(YEAR(A244)-1,2,28))+COUNTIF($A$2:A244,DATE(YEAR(A244),2,28))&lt;2),DATE(YEAR(Tableau_calcul[[#This Row],[Date]])-1,2,28),DATE(YEAR(Tableau_calcul[[#This Row],[Date]])-1,MONTH(Tableau_calcul[[#This Row],[Date]]),DAY(Tableau_calcul[[#This Row],[Date]]))))</f>
        <v>693838</v>
      </c>
      <c r="B245" s="1" t="str">
        <f>IF(Tableau_absentéisme_décomposé[[#This Row],[Date]]=A244,"",IFERROR(INDEX(Tableau_absentéisme[],IF(AND(Tableau_absentéisme_décomposé[[#This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5" s="1" t="e">
        <f ca="1">IF(Tableau_calcul[[#This Row],[Traitement]]="","",IF(Tableau_calcul[[#This Row],[Traitement]]&lt;&gt;IF(K243=K244,OFFSET(Tableau_calcul[[#This Row],[Traitement]],2,0),OFFSET(Tableau_calcul[[#This Row],[Traitement]],-1,0)),"début","continue"))</f>
        <v>#NUM!</v>
      </c>
      <c r="E245" s="1" t="e">
        <f ca="1">IF(Tableau_calcul[[#This Row],[Traitement]]="","",IF(Tableau_calcul[[#This Row],[Traitement]]&lt;&gt;IF(Tableau_calcul[[#This Row],[Date]]=K246,OFFSET(Tableau_calcul[[#This Row],[Traitement]],2,0),OFFSET(Tableau_calcul[[#This Row],[Traitement]],1,0)),"fin","continue"))</f>
        <v>#NUM!</v>
      </c>
      <c r="F245" s="1">
        <f ca="1">COUNTIF($D$2:D245,"début")</f>
        <v>0</v>
      </c>
      <c r="G245" s="1" t="e">
        <f>IF(Tableau_calcul[[#This Row],[Traitement]]="","",CONCATENATE(Tableau_calcul[[#This Row],[agrégat.période.début]],Tableau_calcul[[#This Row],[agrégat.num]]))</f>
        <v>#NUM!</v>
      </c>
      <c r="H245" s="1" t="e">
        <f>IF(Tableau_calcul[[#This Row],[Traitement]]="","",CONCATENATE(IF(Tableau_calcul[[#This Row],[agrégat.période.fin]]="fin","fin","continue"),Tableau_calcul[[#This Row],[agrégat.num]]))</f>
        <v>#NUM!</v>
      </c>
      <c r="I245" s="5" t="e">
        <f ca="1">IF(Tableau_calcul[[#This Row],[agrégat.période.début]]="début",Tableau_calcul[[#This Row],[Date]],"")</f>
        <v>#NUM!</v>
      </c>
      <c r="J245" s="5" t="e">
        <f>IF(Tableau_calcul[[#This Row],[Traitement]]="","",IF(Tableau_calcul[[#This Row],[agrégat.num.période.fin]]=H244,"",VLOOKUP(CONCATENATE("fin",Tableau_calcul[[#This Row],[agrégat.num]]),Tableau_calcul[[agrégat.num.période.fin]:[Date]],4,FALSE)))</f>
        <v>#NUM!</v>
      </c>
      <c r="K245" s="5">
        <f>IF(AND(OR(MOD(YEAR(K244),400)=0,AND(MOD(YEAR(K244),4)=0,MOD(YEAR(K244),100)&lt;&gt;0)),MONTH(K244)=2,DAY(K244)=28),K244+1,
IF(AND(MONTH(K244)=2,DAY(K244)=28,COUNTIF($K$2:K244,DATE(YEAR(K244)-1,2,28))+COUNTIF($K$2:K244,DATE(YEAR(K244),2,28))&lt;2),DATE(YEAR(K244),2,28),IF(ROW()=2,Date_survenance,K244+1)))</f>
        <v>242</v>
      </c>
      <c r="L24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5" s="24" t="e">
        <f>IF(Tableau_calcul[[#This Row],[Date]]=K244,"",IF(AND(K245=DATE(YEAR(A245)+1,MONTH(A245),DAY(A245)),Tableau_absentéisme_décomposé[[#This Row],[Traitement]]="Plein traitement"),"anniv PT",IF(COUNTIF($P$2:P244,"Plein traitement")+COUNTIF(B245:$B$367,"Plein traitement")&lt;droits_PT,droits_PT-COUNTIF($P$2:P244,"Plein traitement")-COUNTIF(B245:$B$367,"Plein traitement"),0)))</f>
        <v>#NUM!</v>
      </c>
      <c r="N245" s="1" t="e">
        <f>droits_DT</f>
        <v>#NUM!</v>
      </c>
      <c r="O245" s="1" t="e">
        <f>IF(Tableau_calcul[[#This Row],[Date]]=K244,"",IF(AND(K245=DATE(YEAR(A245)+1,MONTH(A245),DAY(A245)),Tableau_absentéisme_décomposé[[#This Row],[Traitement]]="Demi traitement"),"anniv DT",IF(COUNTIF($P$2:P244,"Demi traitement")+IF(AND($A$60=$A$61,$B$60=$B$61,$B$60="Demi traitement"),COUNTIF(B245:$B$367,"Demi traitement")-1,COUNTIF(B245:$B$367,"Demi traitement"))&lt;droits_DT,droits_DT-COUNTIF($P$2:P244,"Demi traitement")-IF(AND($A$60=$A$61,$B$60=$B$61,$B$60="Demi traitement"),COUNTIF(B245:$B$367,"Demi traitement")-1,COUNTIF(B245:$B$367,"Demi traitement")),0)))</f>
        <v>#NUM!</v>
      </c>
      <c r="P245" s="1" t="e">
        <f>IF(M245="","",IF(OR(M245="anniv PT",M245&gt;0),"Plein traitement",IF(OR(LEFT(Statut_agent,1)="A",LEFT(Statut_agent,1)="B",LEFT(Statut_agent,1)="C"),"Demi Traitement",IF(OR(O245="anniv DT",O245&gt;0),"Demi traitement","Sans traitement"))))</f>
        <v>#NUM!</v>
      </c>
    </row>
    <row r="246" spans="1:16" x14ac:dyDescent="0.25">
      <c r="A246" s="28">
        <f>IF(AND(OR(MOD(YEAR(Tableau_calcul[[#This Row],[Date]])-1,400)=0,AND(MOD(YEAR(Tableau_calcul[[#This Row],[Date]])-1,4)=0,MOD(YEAR(Tableau_calcul[[#This Row],[Date]])-1,100)&lt;&gt;0)),MONTH(A245)=2,DAY(A245)=28,COUNTIF($A$2:A245,DATE(YEAR(A245),2,28))&lt;2),DATE(YEAR(Tableau_calcul[[#This Row],[Date]])-1,2,29),IF(AND(DAY(A245)=28,MONTH(A245)=2,COUNTIF($A$2:A245,DATE(YEAR(A245)-1,2,28))+COUNTIF($A$2:A245,DATE(YEAR(A245),2,28))&lt;2),DATE(YEAR(Tableau_calcul[[#This Row],[Date]])-1,2,28),DATE(YEAR(Tableau_calcul[[#This Row],[Date]])-1,MONTH(Tableau_calcul[[#This Row],[Date]]),DAY(Tableau_calcul[[#This Row],[Date]]))))</f>
        <v>693839</v>
      </c>
      <c r="B246" s="1" t="str">
        <f>IF(Tableau_absentéisme_décomposé[[#This Row],[Date]]=A245,"",IFERROR(INDEX(Tableau_absentéisme[],IF(AND(Tableau_absentéisme_décomposé[[#This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6" s="1" t="e">
        <f ca="1">IF(Tableau_calcul[[#This Row],[Traitement]]="","",IF(Tableau_calcul[[#This Row],[Traitement]]&lt;&gt;IF(K244=K245,OFFSET(Tableau_calcul[[#This Row],[Traitement]],2,0),OFFSET(Tableau_calcul[[#This Row],[Traitement]],-1,0)),"début","continue"))</f>
        <v>#NUM!</v>
      </c>
      <c r="E246" s="1" t="e">
        <f ca="1">IF(Tableau_calcul[[#This Row],[Traitement]]="","",IF(Tableau_calcul[[#This Row],[Traitement]]&lt;&gt;IF(Tableau_calcul[[#This Row],[Date]]=K247,OFFSET(Tableau_calcul[[#This Row],[Traitement]],2,0),OFFSET(Tableau_calcul[[#This Row],[Traitement]],1,0)),"fin","continue"))</f>
        <v>#NUM!</v>
      </c>
      <c r="F246" s="1">
        <f ca="1">COUNTIF($D$2:D246,"début")</f>
        <v>0</v>
      </c>
      <c r="G246" s="1" t="e">
        <f>IF(Tableau_calcul[[#This Row],[Traitement]]="","",CONCATENATE(Tableau_calcul[[#This Row],[agrégat.période.début]],Tableau_calcul[[#This Row],[agrégat.num]]))</f>
        <v>#NUM!</v>
      </c>
      <c r="H246" s="1" t="e">
        <f>IF(Tableau_calcul[[#This Row],[Traitement]]="","",CONCATENATE(IF(Tableau_calcul[[#This Row],[agrégat.période.fin]]="fin","fin","continue"),Tableau_calcul[[#This Row],[agrégat.num]]))</f>
        <v>#NUM!</v>
      </c>
      <c r="I246" s="5" t="e">
        <f ca="1">IF(Tableau_calcul[[#This Row],[agrégat.période.début]]="début",Tableau_calcul[[#This Row],[Date]],"")</f>
        <v>#NUM!</v>
      </c>
      <c r="J246" s="5" t="e">
        <f>IF(Tableau_calcul[[#This Row],[Traitement]]="","",IF(Tableau_calcul[[#This Row],[agrégat.num.période.fin]]=H245,"",VLOOKUP(CONCATENATE("fin",Tableau_calcul[[#This Row],[agrégat.num]]),Tableau_calcul[[agrégat.num.période.fin]:[Date]],4,FALSE)))</f>
        <v>#NUM!</v>
      </c>
      <c r="K246" s="5">
        <f>IF(AND(OR(MOD(YEAR(K245),400)=0,AND(MOD(YEAR(K245),4)=0,MOD(YEAR(K245),100)&lt;&gt;0)),MONTH(K245)=2,DAY(K245)=28),K245+1,
IF(AND(MONTH(K245)=2,DAY(K245)=28,COUNTIF($K$2:K245,DATE(YEAR(K245)-1,2,28))+COUNTIF($K$2:K245,DATE(YEAR(K245),2,28))&lt;2),DATE(YEAR(K245),2,28),IF(ROW()=2,Date_survenance,K245+1)))</f>
        <v>243</v>
      </c>
      <c r="L24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6" s="24" t="e">
        <f>IF(Tableau_calcul[[#This Row],[Date]]=K245,"",IF(AND(K246=DATE(YEAR(A246)+1,MONTH(A246),DAY(A246)),Tableau_absentéisme_décomposé[[#This Row],[Traitement]]="Plein traitement"),"anniv PT",IF(COUNTIF($P$2:P245,"Plein traitement")+COUNTIF(B246:$B$367,"Plein traitement")&lt;droits_PT,droits_PT-COUNTIF($P$2:P245,"Plein traitement")-COUNTIF(B246:$B$367,"Plein traitement"),0)))</f>
        <v>#NUM!</v>
      </c>
      <c r="N246" s="1" t="e">
        <f>droits_DT</f>
        <v>#NUM!</v>
      </c>
      <c r="O246" s="1" t="e">
        <f>IF(Tableau_calcul[[#This Row],[Date]]=K245,"",IF(AND(K246=DATE(YEAR(A246)+1,MONTH(A246),DAY(A246)),Tableau_absentéisme_décomposé[[#This Row],[Traitement]]="Demi traitement"),"anniv DT",IF(COUNTIF($P$2:P245,"Demi traitement")+IF(AND($A$60=$A$61,$B$60=$B$61,$B$60="Demi traitement"),COUNTIF(B246:$B$367,"Demi traitement")-1,COUNTIF(B246:$B$367,"Demi traitement"))&lt;droits_DT,droits_DT-COUNTIF($P$2:P245,"Demi traitement")-IF(AND($A$60=$A$61,$B$60=$B$61,$B$60="Demi traitement"),COUNTIF(B246:$B$367,"Demi traitement")-1,COUNTIF(B246:$B$367,"Demi traitement")),0)))</f>
        <v>#NUM!</v>
      </c>
      <c r="P246" s="1" t="e">
        <f>IF(M246="","",IF(OR(M246="anniv PT",M246&gt;0),"Plein traitement",IF(OR(LEFT(Statut_agent,1)="A",LEFT(Statut_agent,1)="B",LEFT(Statut_agent,1)="C"),"Demi Traitement",IF(OR(O246="anniv DT",O246&gt;0),"Demi traitement","Sans traitement"))))</f>
        <v>#NUM!</v>
      </c>
    </row>
    <row r="247" spans="1:16" x14ac:dyDescent="0.25">
      <c r="A247" s="28">
        <f>IF(AND(OR(MOD(YEAR(Tableau_calcul[[#This Row],[Date]])-1,400)=0,AND(MOD(YEAR(Tableau_calcul[[#This Row],[Date]])-1,4)=0,MOD(YEAR(Tableau_calcul[[#This Row],[Date]])-1,100)&lt;&gt;0)),MONTH(A246)=2,DAY(A246)=28,COUNTIF($A$2:A246,DATE(YEAR(A246),2,28))&lt;2),DATE(YEAR(Tableau_calcul[[#This Row],[Date]])-1,2,29),IF(AND(DAY(A246)=28,MONTH(A246)=2,COUNTIF($A$2:A246,DATE(YEAR(A246)-1,2,28))+COUNTIF($A$2:A246,DATE(YEAR(A246),2,28))&lt;2),DATE(YEAR(Tableau_calcul[[#This Row],[Date]])-1,2,28),DATE(YEAR(Tableau_calcul[[#This Row],[Date]])-1,MONTH(Tableau_calcul[[#This Row],[Date]]),DAY(Tableau_calcul[[#This Row],[Date]]))))</f>
        <v>693840</v>
      </c>
      <c r="B247" s="1" t="str">
        <f>IF(Tableau_absentéisme_décomposé[[#This Row],[Date]]=A246,"",IFERROR(INDEX(Tableau_absentéisme[],IF(AND(Tableau_absentéisme_décomposé[[#This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7" s="1" t="e">
        <f ca="1">IF(Tableau_calcul[[#This Row],[Traitement]]="","",IF(Tableau_calcul[[#This Row],[Traitement]]&lt;&gt;IF(K245=K246,OFFSET(Tableau_calcul[[#This Row],[Traitement]],2,0),OFFSET(Tableau_calcul[[#This Row],[Traitement]],-1,0)),"début","continue"))</f>
        <v>#NUM!</v>
      </c>
      <c r="E247" s="1" t="e">
        <f ca="1">IF(Tableau_calcul[[#This Row],[Traitement]]="","",IF(Tableau_calcul[[#This Row],[Traitement]]&lt;&gt;IF(Tableau_calcul[[#This Row],[Date]]=K248,OFFSET(Tableau_calcul[[#This Row],[Traitement]],2,0),OFFSET(Tableau_calcul[[#This Row],[Traitement]],1,0)),"fin","continue"))</f>
        <v>#NUM!</v>
      </c>
      <c r="F247" s="1">
        <f ca="1">COUNTIF($D$2:D247,"début")</f>
        <v>0</v>
      </c>
      <c r="G247" s="1" t="e">
        <f>IF(Tableau_calcul[[#This Row],[Traitement]]="","",CONCATENATE(Tableau_calcul[[#This Row],[agrégat.période.début]],Tableau_calcul[[#This Row],[agrégat.num]]))</f>
        <v>#NUM!</v>
      </c>
      <c r="H247" s="1" t="e">
        <f>IF(Tableau_calcul[[#This Row],[Traitement]]="","",CONCATENATE(IF(Tableau_calcul[[#This Row],[agrégat.période.fin]]="fin","fin","continue"),Tableau_calcul[[#This Row],[agrégat.num]]))</f>
        <v>#NUM!</v>
      </c>
      <c r="I247" s="5" t="e">
        <f ca="1">IF(Tableau_calcul[[#This Row],[agrégat.période.début]]="début",Tableau_calcul[[#This Row],[Date]],"")</f>
        <v>#NUM!</v>
      </c>
      <c r="J247" s="5" t="e">
        <f>IF(Tableau_calcul[[#This Row],[Traitement]]="","",IF(Tableau_calcul[[#This Row],[agrégat.num.période.fin]]=H246,"",VLOOKUP(CONCATENATE("fin",Tableau_calcul[[#This Row],[agrégat.num]]),Tableau_calcul[[agrégat.num.période.fin]:[Date]],4,FALSE)))</f>
        <v>#NUM!</v>
      </c>
      <c r="K247" s="5">
        <f>IF(AND(OR(MOD(YEAR(K246),400)=0,AND(MOD(YEAR(K246),4)=0,MOD(YEAR(K246),100)&lt;&gt;0)),MONTH(K246)=2,DAY(K246)=28),K246+1,
IF(AND(MONTH(K246)=2,DAY(K246)=28,COUNTIF($K$2:K246,DATE(YEAR(K246)-1,2,28))+COUNTIF($K$2:K246,DATE(YEAR(K246),2,28))&lt;2),DATE(YEAR(K246),2,28),IF(ROW()=2,Date_survenance,K246+1)))</f>
        <v>244</v>
      </c>
      <c r="L24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7" s="24" t="e">
        <f>IF(Tableau_calcul[[#This Row],[Date]]=K246,"",IF(AND(K247=DATE(YEAR(A247)+1,MONTH(A247),DAY(A247)),Tableau_absentéisme_décomposé[[#This Row],[Traitement]]="Plein traitement"),"anniv PT",IF(COUNTIF($P$2:P246,"Plein traitement")+COUNTIF(B247:$B$367,"Plein traitement")&lt;droits_PT,droits_PT-COUNTIF($P$2:P246,"Plein traitement")-COUNTIF(B247:$B$367,"Plein traitement"),0)))</f>
        <v>#NUM!</v>
      </c>
      <c r="N247" s="1" t="e">
        <f>droits_DT</f>
        <v>#NUM!</v>
      </c>
      <c r="O247" s="1" t="e">
        <f>IF(Tableau_calcul[[#This Row],[Date]]=K246,"",IF(AND(K247=DATE(YEAR(A247)+1,MONTH(A247),DAY(A247)),Tableau_absentéisme_décomposé[[#This Row],[Traitement]]="Demi traitement"),"anniv DT",IF(COUNTIF($P$2:P246,"Demi traitement")+IF(AND($A$60=$A$61,$B$60=$B$61,$B$60="Demi traitement"),COUNTIF(B247:$B$367,"Demi traitement")-1,COUNTIF(B247:$B$367,"Demi traitement"))&lt;droits_DT,droits_DT-COUNTIF($P$2:P246,"Demi traitement")-IF(AND($A$60=$A$61,$B$60=$B$61,$B$60="Demi traitement"),COUNTIF(B247:$B$367,"Demi traitement")-1,COUNTIF(B247:$B$367,"Demi traitement")),0)))</f>
        <v>#NUM!</v>
      </c>
      <c r="P247" s="1" t="e">
        <f>IF(M247="","",IF(OR(M247="anniv PT",M247&gt;0),"Plein traitement",IF(OR(LEFT(Statut_agent,1)="A",LEFT(Statut_agent,1)="B",LEFT(Statut_agent,1)="C"),"Demi Traitement",IF(OR(O247="anniv DT",O247&gt;0),"Demi traitement","Sans traitement"))))</f>
        <v>#NUM!</v>
      </c>
    </row>
    <row r="248" spans="1:16" x14ac:dyDescent="0.25">
      <c r="A248" s="28">
        <f>IF(AND(OR(MOD(YEAR(Tableau_calcul[[#This Row],[Date]])-1,400)=0,AND(MOD(YEAR(Tableau_calcul[[#This Row],[Date]])-1,4)=0,MOD(YEAR(Tableau_calcul[[#This Row],[Date]])-1,100)&lt;&gt;0)),MONTH(A247)=2,DAY(A247)=28,COUNTIF($A$2:A247,DATE(YEAR(A247),2,28))&lt;2),DATE(YEAR(Tableau_calcul[[#This Row],[Date]])-1,2,29),IF(AND(DAY(A247)=28,MONTH(A247)=2,COUNTIF($A$2:A247,DATE(YEAR(A247)-1,2,28))+COUNTIF($A$2:A247,DATE(YEAR(A247),2,28))&lt;2),DATE(YEAR(Tableau_calcul[[#This Row],[Date]])-1,2,28),DATE(YEAR(Tableau_calcul[[#This Row],[Date]])-1,MONTH(Tableau_calcul[[#This Row],[Date]]),DAY(Tableau_calcul[[#This Row],[Date]]))))</f>
        <v>693841</v>
      </c>
      <c r="B248" s="1" t="str">
        <f>IF(Tableau_absentéisme_décomposé[[#This Row],[Date]]=A247,"",IFERROR(INDEX(Tableau_absentéisme[],IF(AND(Tableau_absentéisme_décomposé[[#This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8" s="1" t="e">
        <f ca="1">IF(Tableau_calcul[[#This Row],[Traitement]]="","",IF(Tableau_calcul[[#This Row],[Traitement]]&lt;&gt;IF(K246=K247,OFFSET(Tableau_calcul[[#This Row],[Traitement]],2,0),OFFSET(Tableau_calcul[[#This Row],[Traitement]],-1,0)),"début","continue"))</f>
        <v>#NUM!</v>
      </c>
      <c r="E248" s="1" t="e">
        <f ca="1">IF(Tableau_calcul[[#This Row],[Traitement]]="","",IF(Tableau_calcul[[#This Row],[Traitement]]&lt;&gt;IF(Tableau_calcul[[#This Row],[Date]]=K249,OFFSET(Tableau_calcul[[#This Row],[Traitement]],2,0),OFFSET(Tableau_calcul[[#This Row],[Traitement]],1,0)),"fin","continue"))</f>
        <v>#NUM!</v>
      </c>
      <c r="F248" s="1">
        <f ca="1">COUNTIF($D$2:D248,"début")</f>
        <v>0</v>
      </c>
      <c r="G248" s="1" t="e">
        <f>IF(Tableau_calcul[[#This Row],[Traitement]]="","",CONCATENATE(Tableau_calcul[[#This Row],[agrégat.période.début]],Tableau_calcul[[#This Row],[agrégat.num]]))</f>
        <v>#NUM!</v>
      </c>
      <c r="H248" s="1" t="e">
        <f>IF(Tableau_calcul[[#This Row],[Traitement]]="","",CONCATENATE(IF(Tableau_calcul[[#This Row],[agrégat.période.fin]]="fin","fin","continue"),Tableau_calcul[[#This Row],[agrégat.num]]))</f>
        <v>#NUM!</v>
      </c>
      <c r="I248" s="5" t="e">
        <f ca="1">IF(Tableau_calcul[[#This Row],[agrégat.période.début]]="début",Tableau_calcul[[#This Row],[Date]],"")</f>
        <v>#NUM!</v>
      </c>
      <c r="J248" s="5" t="e">
        <f>IF(Tableau_calcul[[#This Row],[Traitement]]="","",IF(Tableau_calcul[[#This Row],[agrégat.num.période.fin]]=H247,"",VLOOKUP(CONCATENATE("fin",Tableau_calcul[[#This Row],[agrégat.num]]),Tableau_calcul[[agrégat.num.période.fin]:[Date]],4,FALSE)))</f>
        <v>#NUM!</v>
      </c>
      <c r="K248" s="5">
        <f>IF(AND(OR(MOD(YEAR(K247),400)=0,AND(MOD(YEAR(K247),4)=0,MOD(YEAR(K247),100)&lt;&gt;0)),MONTH(K247)=2,DAY(K247)=28),K247+1,
IF(AND(MONTH(K247)=2,DAY(K247)=28,COUNTIF($K$2:K247,DATE(YEAR(K247)-1,2,28))+COUNTIF($K$2:K247,DATE(YEAR(K247),2,28))&lt;2),DATE(YEAR(K247),2,28),IF(ROW()=2,Date_survenance,K247+1)))</f>
        <v>245</v>
      </c>
      <c r="L24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8" s="24" t="e">
        <f>IF(Tableau_calcul[[#This Row],[Date]]=K247,"",IF(AND(K248=DATE(YEAR(A248)+1,MONTH(A248),DAY(A248)),Tableau_absentéisme_décomposé[[#This Row],[Traitement]]="Plein traitement"),"anniv PT",IF(COUNTIF($P$2:P247,"Plein traitement")+COUNTIF(B248:$B$367,"Plein traitement")&lt;droits_PT,droits_PT-COUNTIF($P$2:P247,"Plein traitement")-COUNTIF(B248:$B$367,"Plein traitement"),0)))</f>
        <v>#NUM!</v>
      </c>
      <c r="N248" s="1" t="e">
        <f>droits_DT</f>
        <v>#NUM!</v>
      </c>
      <c r="O248" s="1" t="e">
        <f>IF(Tableau_calcul[[#This Row],[Date]]=K247,"",IF(AND(K248=DATE(YEAR(A248)+1,MONTH(A248),DAY(A248)),Tableau_absentéisme_décomposé[[#This Row],[Traitement]]="Demi traitement"),"anniv DT",IF(COUNTIF($P$2:P247,"Demi traitement")+IF(AND($A$60=$A$61,$B$60=$B$61,$B$60="Demi traitement"),COUNTIF(B248:$B$367,"Demi traitement")-1,COUNTIF(B248:$B$367,"Demi traitement"))&lt;droits_DT,droits_DT-COUNTIF($P$2:P247,"Demi traitement")-IF(AND($A$60=$A$61,$B$60=$B$61,$B$60="Demi traitement"),COUNTIF(B248:$B$367,"Demi traitement")-1,COUNTIF(B248:$B$367,"Demi traitement")),0)))</f>
        <v>#NUM!</v>
      </c>
      <c r="P248" s="1" t="e">
        <f>IF(M248="","",IF(OR(M248="anniv PT",M248&gt;0),"Plein traitement",IF(OR(LEFT(Statut_agent,1)="A",LEFT(Statut_agent,1)="B",LEFT(Statut_agent,1)="C"),"Demi Traitement",IF(OR(O248="anniv DT",O248&gt;0),"Demi traitement","Sans traitement"))))</f>
        <v>#NUM!</v>
      </c>
    </row>
    <row r="249" spans="1:16" x14ac:dyDescent="0.25">
      <c r="A249" s="28">
        <f>IF(AND(OR(MOD(YEAR(Tableau_calcul[[#This Row],[Date]])-1,400)=0,AND(MOD(YEAR(Tableau_calcul[[#This Row],[Date]])-1,4)=0,MOD(YEAR(Tableau_calcul[[#This Row],[Date]])-1,100)&lt;&gt;0)),MONTH(A248)=2,DAY(A248)=28,COUNTIF($A$2:A248,DATE(YEAR(A248),2,28))&lt;2),DATE(YEAR(Tableau_calcul[[#This Row],[Date]])-1,2,29),IF(AND(DAY(A248)=28,MONTH(A248)=2,COUNTIF($A$2:A248,DATE(YEAR(A248)-1,2,28))+COUNTIF($A$2:A248,DATE(YEAR(A248),2,28))&lt;2),DATE(YEAR(Tableau_calcul[[#This Row],[Date]])-1,2,28),DATE(YEAR(Tableau_calcul[[#This Row],[Date]])-1,MONTH(Tableau_calcul[[#This Row],[Date]]),DAY(Tableau_calcul[[#This Row],[Date]]))))</f>
        <v>693842</v>
      </c>
      <c r="B249" s="1" t="str">
        <f>IF(Tableau_absentéisme_décomposé[[#This Row],[Date]]=A248,"",IFERROR(INDEX(Tableau_absentéisme[],IF(AND(Tableau_absentéisme_décomposé[[#This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49" s="1" t="e">
        <f ca="1">IF(Tableau_calcul[[#This Row],[Traitement]]="","",IF(Tableau_calcul[[#This Row],[Traitement]]&lt;&gt;IF(K247=K248,OFFSET(Tableau_calcul[[#This Row],[Traitement]],2,0),OFFSET(Tableau_calcul[[#This Row],[Traitement]],-1,0)),"début","continue"))</f>
        <v>#NUM!</v>
      </c>
      <c r="E249" s="1" t="e">
        <f ca="1">IF(Tableau_calcul[[#This Row],[Traitement]]="","",IF(Tableau_calcul[[#This Row],[Traitement]]&lt;&gt;IF(Tableau_calcul[[#This Row],[Date]]=K250,OFFSET(Tableau_calcul[[#This Row],[Traitement]],2,0),OFFSET(Tableau_calcul[[#This Row],[Traitement]],1,0)),"fin","continue"))</f>
        <v>#NUM!</v>
      </c>
      <c r="F249" s="1">
        <f ca="1">COUNTIF($D$2:D249,"début")</f>
        <v>0</v>
      </c>
      <c r="G249" s="1" t="e">
        <f>IF(Tableau_calcul[[#This Row],[Traitement]]="","",CONCATENATE(Tableau_calcul[[#This Row],[agrégat.période.début]],Tableau_calcul[[#This Row],[agrégat.num]]))</f>
        <v>#NUM!</v>
      </c>
      <c r="H249" s="1" t="e">
        <f>IF(Tableau_calcul[[#This Row],[Traitement]]="","",CONCATENATE(IF(Tableau_calcul[[#This Row],[agrégat.période.fin]]="fin","fin","continue"),Tableau_calcul[[#This Row],[agrégat.num]]))</f>
        <v>#NUM!</v>
      </c>
      <c r="I249" s="5" t="e">
        <f ca="1">IF(Tableau_calcul[[#This Row],[agrégat.période.début]]="début",Tableau_calcul[[#This Row],[Date]],"")</f>
        <v>#NUM!</v>
      </c>
      <c r="J249" s="5" t="e">
        <f>IF(Tableau_calcul[[#This Row],[Traitement]]="","",IF(Tableau_calcul[[#This Row],[agrégat.num.période.fin]]=H248,"",VLOOKUP(CONCATENATE("fin",Tableau_calcul[[#This Row],[agrégat.num]]),Tableau_calcul[[agrégat.num.période.fin]:[Date]],4,FALSE)))</f>
        <v>#NUM!</v>
      </c>
      <c r="K249" s="5">
        <f>IF(AND(OR(MOD(YEAR(K248),400)=0,AND(MOD(YEAR(K248),4)=0,MOD(YEAR(K248),100)&lt;&gt;0)),MONTH(K248)=2,DAY(K248)=28),K248+1,
IF(AND(MONTH(K248)=2,DAY(K248)=28,COUNTIF($K$2:K248,DATE(YEAR(K248)-1,2,28))+COUNTIF($K$2:K248,DATE(YEAR(K248),2,28))&lt;2),DATE(YEAR(K248),2,28),IF(ROW()=2,Date_survenance,K248+1)))</f>
        <v>246</v>
      </c>
      <c r="L24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49" s="24" t="e">
        <f>IF(Tableau_calcul[[#This Row],[Date]]=K248,"",IF(AND(K249=DATE(YEAR(A249)+1,MONTH(A249),DAY(A249)),Tableau_absentéisme_décomposé[[#This Row],[Traitement]]="Plein traitement"),"anniv PT",IF(COUNTIF($P$2:P248,"Plein traitement")+COUNTIF(B249:$B$367,"Plein traitement")&lt;droits_PT,droits_PT-COUNTIF($P$2:P248,"Plein traitement")-COUNTIF(B249:$B$367,"Plein traitement"),0)))</f>
        <v>#NUM!</v>
      </c>
      <c r="N249" s="1" t="e">
        <f>droits_DT</f>
        <v>#NUM!</v>
      </c>
      <c r="O249" s="1" t="e">
        <f>IF(Tableau_calcul[[#This Row],[Date]]=K248,"",IF(AND(K249=DATE(YEAR(A249)+1,MONTH(A249),DAY(A249)),Tableau_absentéisme_décomposé[[#This Row],[Traitement]]="Demi traitement"),"anniv DT",IF(COUNTIF($P$2:P248,"Demi traitement")+IF(AND($A$60=$A$61,$B$60=$B$61,$B$60="Demi traitement"),COUNTIF(B249:$B$367,"Demi traitement")-1,COUNTIF(B249:$B$367,"Demi traitement"))&lt;droits_DT,droits_DT-COUNTIF($P$2:P248,"Demi traitement")-IF(AND($A$60=$A$61,$B$60=$B$61,$B$60="Demi traitement"),COUNTIF(B249:$B$367,"Demi traitement")-1,COUNTIF(B249:$B$367,"Demi traitement")),0)))</f>
        <v>#NUM!</v>
      </c>
      <c r="P249" s="1" t="e">
        <f>IF(M249="","",IF(OR(M249="anniv PT",M249&gt;0),"Plein traitement",IF(OR(LEFT(Statut_agent,1)="A",LEFT(Statut_agent,1)="B",LEFT(Statut_agent,1)="C"),"Demi Traitement",IF(OR(O249="anniv DT",O249&gt;0),"Demi traitement","Sans traitement"))))</f>
        <v>#NUM!</v>
      </c>
    </row>
    <row r="250" spans="1:16" x14ac:dyDescent="0.25">
      <c r="A250" s="28">
        <f>IF(AND(OR(MOD(YEAR(Tableau_calcul[[#This Row],[Date]])-1,400)=0,AND(MOD(YEAR(Tableau_calcul[[#This Row],[Date]])-1,4)=0,MOD(YEAR(Tableau_calcul[[#This Row],[Date]])-1,100)&lt;&gt;0)),MONTH(A249)=2,DAY(A249)=28,COUNTIF($A$2:A249,DATE(YEAR(A249),2,28))&lt;2),DATE(YEAR(Tableau_calcul[[#This Row],[Date]])-1,2,29),IF(AND(DAY(A249)=28,MONTH(A249)=2,COUNTIF($A$2:A249,DATE(YEAR(A249)-1,2,28))+COUNTIF($A$2:A249,DATE(YEAR(A249),2,28))&lt;2),DATE(YEAR(Tableau_calcul[[#This Row],[Date]])-1,2,28),DATE(YEAR(Tableau_calcul[[#This Row],[Date]])-1,MONTH(Tableau_calcul[[#This Row],[Date]]),DAY(Tableau_calcul[[#This Row],[Date]]))))</f>
        <v>693843</v>
      </c>
      <c r="B250" s="1" t="str">
        <f>IF(Tableau_absentéisme_décomposé[[#This Row],[Date]]=A249,"",IFERROR(INDEX(Tableau_absentéisme[],IF(AND(Tableau_absentéisme_décomposé[[#This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0" s="1" t="e">
        <f ca="1">IF(Tableau_calcul[[#This Row],[Traitement]]="","",IF(Tableau_calcul[[#This Row],[Traitement]]&lt;&gt;IF(K248=K249,OFFSET(Tableau_calcul[[#This Row],[Traitement]],2,0),OFFSET(Tableau_calcul[[#This Row],[Traitement]],-1,0)),"début","continue"))</f>
        <v>#NUM!</v>
      </c>
      <c r="E250" s="1" t="e">
        <f ca="1">IF(Tableau_calcul[[#This Row],[Traitement]]="","",IF(Tableau_calcul[[#This Row],[Traitement]]&lt;&gt;IF(Tableau_calcul[[#This Row],[Date]]=K251,OFFSET(Tableau_calcul[[#This Row],[Traitement]],2,0),OFFSET(Tableau_calcul[[#This Row],[Traitement]],1,0)),"fin","continue"))</f>
        <v>#NUM!</v>
      </c>
      <c r="F250" s="1">
        <f ca="1">COUNTIF($D$2:D250,"début")</f>
        <v>0</v>
      </c>
      <c r="G250" s="1" t="e">
        <f>IF(Tableau_calcul[[#This Row],[Traitement]]="","",CONCATENATE(Tableau_calcul[[#This Row],[agrégat.période.début]],Tableau_calcul[[#This Row],[agrégat.num]]))</f>
        <v>#NUM!</v>
      </c>
      <c r="H250" s="1" t="e">
        <f>IF(Tableau_calcul[[#This Row],[Traitement]]="","",CONCATENATE(IF(Tableau_calcul[[#This Row],[agrégat.période.fin]]="fin","fin","continue"),Tableau_calcul[[#This Row],[agrégat.num]]))</f>
        <v>#NUM!</v>
      </c>
      <c r="I250" s="5" t="e">
        <f ca="1">IF(Tableau_calcul[[#This Row],[agrégat.période.début]]="début",Tableau_calcul[[#This Row],[Date]],"")</f>
        <v>#NUM!</v>
      </c>
      <c r="J250" s="5" t="e">
        <f>IF(Tableau_calcul[[#This Row],[Traitement]]="","",IF(Tableau_calcul[[#This Row],[agrégat.num.période.fin]]=H249,"",VLOOKUP(CONCATENATE("fin",Tableau_calcul[[#This Row],[agrégat.num]]),Tableau_calcul[[agrégat.num.période.fin]:[Date]],4,FALSE)))</f>
        <v>#NUM!</v>
      </c>
      <c r="K250" s="5">
        <f>IF(AND(OR(MOD(YEAR(K249),400)=0,AND(MOD(YEAR(K249),4)=0,MOD(YEAR(K249),100)&lt;&gt;0)),MONTH(K249)=2,DAY(K249)=28),K249+1,
IF(AND(MONTH(K249)=2,DAY(K249)=28,COUNTIF($K$2:K249,DATE(YEAR(K249)-1,2,28))+COUNTIF($K$2:K249,DATE(YEAR(K249),2,28))&lt;2),DATE(YEAR(K249),2,28),IF(ROW()=2,Date_survenance,K249+1)))</f>
        <v>247</v>
      </c>
      <c r="L25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0" s="24" t="e">
        <f>IF(Tableau_calcul[[#This Row],[Date]]=K249,"",IF(AND(K250=DATE(YEAR(A250)+1,MONTH(A250),DAY(A250)),Tableau_absentéisme_décomposé[[#This Row],[Traitement]]="Plein traitement"),"anniv PT",IF(COUNTIF($P$2:P249,"Plein traitement")+COUNTIF(B250:$B$367,"Plein traitement")&lt;droits_PT,droits_PT-COUNTIF($P$2:P249,"Plein traitement")-COUNTIF(B250:$B$367,"Plein traitement"),0)))</f>
        <v>#NUM!</v>
      </c>
      <c r="N250" s="1" t="e">
        <f>droits_DT</f>
        <v>#NUM!</v>
      </c>
      <c r="O250" s="1" t="e">
        <f>IF(Tableau_calcul[[#This Row],[Date]]=K249,"",IF(AND(K250=DATE(YEAR(A250)+1,MONTH(A250),DAY(A250)),Tableau_absentéisme_décomposé[[#This Row],[Traitement]]="Demi traitement"),"anniv DT",IF(COUNTIF($P$2:P249,"Demi traitement")+IF(AND($A$60=$A$61,$B$60=$B$61,$B$60="Demi traitement"),COUNTIF(B250:$B$367,"Demi traitement")-1,COUNTIF(B250:$B$367,"Demi traitement"))&lt;droits_DT,droits_DT-COUNTIF($P$2:P249,"Demi traitement")-IF(AND($A$60=$A$61,$B$60=$B$61,$B$60="Demi traitement"),COUNTIF(B250:$B$367,"Demi traitement")-1,COUNTIF(B250:$B$367,"Demi traitement")),0)))</f>
        <v>#NUM!</v>
      </c>
      <c r="P250" s="1" t="e">
        <f>IF(M250="","",IF(OR(M250="anniv PT",M250&gt;0),"Plein traitement",IF(OR(LEFT(Statut_agent,1)="A",LEFT(Statut_agent,1)="B",LEFT(Statut_agent,1)="C"),"Demi Traitement",IF(OR(O250="anniv DT",O250&gt;0),"Demi traitement","Sans traitement"))))</f>
        <v>#NUM!</v>
      </c>
    </row>
    <row r="251" spans="1:16" x14ac:dyDescent="0.25">
      <c r="A251" s="28">
        <f>IF(AND(OR(MOD(YEAR(Tableau_calcul[[#This Row],[Date]])-1,400)=0,AND(MOD(YEAR(Tableau_calcul[[#This Row],[Date]])-1,4)=0,MOD(YEAR(Tableau_calcul[[#This Row],[Date]])-1,100)&lt;&gt;0)),MONTH(A250)=2,DAY(A250)=28,COUNTIF($A$2:A250,DATE(YEAR(A250),2,28))&lt;2),DATE(YEAR(Tableau_calcul[[#This Row],[Date]])-1,2,29),IF(AND(DAY(A250)=28,MONTH(A250)=2,COUNTIF($A$2:A250,DATE(YEAR(A250)-1,2,28))+COUNTIF($A$2:A250,DATE(YEAR(A250),2,28))&lt;2),DATE(YEAR(Tableau_calcul[[#This Row],[Date]])-1,2,28),DATE(YEAR(Tableau_calcul[[#This Row],[Date]])-1,MONTH(Tableau_calcul[[#This Row],[Date]]),DAY(Tableau_calcul[[#This Row],[Date]]))))</f>
        <v>693844</v>
      </c>
      <c r="B251" s="1" t="str">
        <f>IF(Tableau_absentéisme_décomposé[[#This Row],[Date]]=A250,"",IFERROR(INDEX(Tableau_absentéisme[],IF(AND(Tableau_absentéisme_décomposé[[#This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1" s="1" t="e">
        <f ca="1">IF(Tableau_calcul[[#This Row],[Traitement]]="","",IF(Tableau_calcul[[#This Row],[Traitement]]&lt;&gt;IF(K249=K250,OFFSET(Tableau_calcul[[#This Row],[Traitement]],2,0),OFFSET(Tableau_calcul[[#This Row],[Traitement]],-1,0)),"début","continue"))</f>
        <v>#NUM!</v>
      </c>
      <c r="E251" s="1" t="e">
        <f ca="1">IF(Tableau_calcul[[#This Row],[Traitement]]="","",IF(Tableau_calcul[[#This Row],[Traitement]]&lt;&gt;IF(Tableau_calcul[[#This Row],[Date]]=K252,OFFSET(Tableau_calcul[[#This Row],[Traitement]],2,0),OFFSET(Tableau_calcul[[#This Row],[Traitement]],1,0)),"fin","continue"))</f>
        <v>#NUM!</v>
      </c>
      <c r="F251" s="1">
        <f ca="1">COUNTIF($D$2:D251,"début")</f>
        <v>0</v>
      </c>
      <c r="G251" s="1" t="e">
        <f>IF(Tableau_calcul[[#This Row],[Traitement]]="","",CONCATENATE(Tableau_calcul[[#This Row],[agrégat.période.début]],Tableau_calcul[[#This Row],[agrégat.num]]))</f>
        <v>#NUM!</v>
      </c>
      <c r="H251" s="1" t="e">
        <f>IF(Tableau_calcul[[#This Row],[Traitement]]="","",CONCATENATE(IF(Tableau_calcul[[#This Row],[agrégat.période.fin]]="fin","fin","continue"),Tableau_calcul[[#This Row],[agrégat.num]]))</f>
        <v>#NUM!</v>
      </c>
      <c r="I251" s="5" t="e">
        <f ca="1">IF(Tableau_calcul[[#This Row],[agrégat.période.début]]="début",Tableau_calcul[[#This Row],[Date]],"")</f>
        <v>#NUM!</v>
      </c>
      <c r="J251" s="5" t="e">
        <f>IF(Tableau_calcul[[#This Row],[Traitement]]="","",IF(Tableau_calcul[[#This Row],[agrégat.num.période.fin]]=H250,"",VLOOKUP(CONCATENATE("fin",Tableau_calcul[[#This Row],[agrégat.num]]),Tableau_calcul[[agrégat.num.période.fin]:[Date]],4,FALSE)))</f>
        <v>#NUM!</v>
      </c>
      <c r="K251" s="5">
        <f>IF(AND(OR(MOD(YEAR(K250),400)=0,AND(MOD(YEAR(K250),4)=0,MOD(YEAR(K250),100)&lt;&gt;0)),MONTH(K250)=2,DAY(K250)=28),K250+1,
IF(AND(MONTH(K250)=2,DAY(K250)=28,COUNTIF($K$2:K250,DATE(YEAR(K250)-1,2,28))+COUNTIF($K$2:K250,DATE(YEAR(K250),2,28))&lt;2),DATE(YEAR(K250),2,28),IF(ROW()=2,Date_survenance,K250+1)))</f>
        <v>248</v>
      </c>
      <c r="L25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1" s="24" t="e">
        <f>IF(Tableau_calcul[[#This Row],[Date]]=K250,"",IF(AND(K251=DATE(YEAR(A251)+1,MONTH(A251),DAY(A251)),Tableau_absentéisme_décomposé[[#This Row],[Traitement]]="Plein traitement"),"anniv PT",IF(COUNTIF($P$2:P250,"Plein traitement")+COUNTIF(B251:$B$367,"Plein traitement")&lt;droits_PT,droits_PT-COUNTIF($P$2:P250,"Plein traitement")-COUNTIF(B251:$B$367,"Plein traitement"),0)))</f>
        <v>#NUM!</v>
      </c>
      <c r="N251" s="1" t="e">
        <f>droits_DT</f>
        <v>#NUM!</v>
      </c>
      <c r="O251" s="1" t="e">
        <f>IF(Tableau_calcul[[#This Row],[Date]]=K250,"",IF(AND(K251=DATE(YEAR(A251)+1,MONTH(A251),DAY(A251)),Tableau_absentéisme_décomposé[[#This Row],[Traitement]]="Demi traitement"),"anniv DT",IF(COUNTIF($P$2:P250,"Demi traitement")+IF(AND($A$60=$A$61,$B$60=$B$61,$B$60="Demi traitement"),COUNTIF(B251:$B$367,"Demi traitement")-1,COUNTIF(B251:$B$367,"Demi traitement"))&lt;droits_DT,droits_DT-COUNTIF($P$2:P250,"Demi traitement")-IF(AND($A$60=$A$61,$B$60=$B$61,$B$60="Demi traitement"),COUNTIF(B251:$B$367,"Demi traitement")-1,COUNTIF(B251:$B$367,"Demi traitement")),0)))</f>
        <v>#NUM!</v>
      </c>
      <c r="P251" s="1" t="e">
        <f>IF(M251="","",IF(OR(M251="anniv PT",M251&gt;0),"Plein traitement",IF(OR(LEFT(Statut_agent,1)="A",LEFT(Statut_agent,1)="B",LEFT(Statut_agent,1)="C"),"Demi Traitement",IF(OR(O251="anniv DT",O251&gt;0),"Demi traitement","Sans traitement"))))</f>
        <v>#NUM!</v>
      </c>
    </row>
    <row r="252" spans="1:16" x14ac:dyDescent="0.25">
      <c r="A252" s="28">
        <f>IF(AND(OR(MOD(YEAR(Tableau_calcul[[#This Row],[Date]])-1,400)=0,AND(MOD(YEAR(Tableau_calcul[[#This Row],[Date]])-1,4)=0,MOD(YEAR(Tableau_calcul[[#This Row],[Date]])-1,100)&lt;&gt;0)),MONTH(A251)=2,DAY(A251)=28,COUNTIF($A$2:A251,DATE(YEAR(A251),2,28))&lt;2),DATE(YEAR(Tableau_calcul[[#This Row],[Date]])-1,2,29),IF(AND(DAY(A251)=28,MONTH(A251)=2,COUNTIF($A$2:A251,DATE(YEAR(A251)-1,2,28))+COUNTIF($A$2:A251,DATE(YEAR(A251),2,28))&lt;2),DATE(YEAR(Tableau_calcul[[#This Row],[Date]])-1,2,28),DATE(YEAR(Tableau_calcul[[#This Row],[Date]])-1,MONTH(Tableau_calcul[[#This Row],[Date]]),DAY(Tableau_calcul[[#This Row],[Date]]))))</f>
        <v>693845</v>
      </c>
      <c r="B252" s="1" t="str">
        <f>IF(Tableau_absentéisme_décomposé[[#This Row],[Date]]=A251,"",IFERROR(INDEX(Tableau_absentéisme[],IF(AND(Tableau_absentéisme_décomposé[[#This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2" s="1" t="e">
        <f ca="1">IF(Tableau_calcul[[#This Row],[Traitement]]="","",IF(Tableau_calcul[[#This Row],[Traitement]]&lt;&gt;IF(K250=K251,OFFSET(Tableau_calcul[[#This Row],[Traitement]],2,0),OFFSET(Tableau_calcul[[#This Row],[Traitement]],-1,0)),"début","continue"))</f>
        <v>#NUM!</v>
      </c>
      <c r="E252" s="1" t="e">
        <f ca="1">IF(Tableau_calcul[[#This Row],[Traitement]]="","",IF(Tableau_calcul[[#This Row],[Traitement]]&lt;&gt;IF(Tableau_calcul[[#This Row],[Date]]=K253,OFFSET(Tableau_calcul[[#This Row],[Traitement]],2,0),OFFSET(Tableau_calcul[[#This Row],[Traitement]],1,0)),"fin","continue"))</f>
        <v>#NUM!</v>
      </c>
      <c r="F252" s="1">
        <f ca="1">COUNTIF($D$2:D252,"début")</f>
        <v>0</v>
      </c>
      <c r="G252" s="1" t="e">
        <f>IF(Tableau_calcul[[#This Row],[Traitement]]="","",CONCATENATE(Tableau_calcul[[#This Row],[agrégat.période.début]],Tableau_calcul[[#This Row],[agrégat.num]]))</f>
        <v>#NUM!</v>
      </c>
      <c r="H252" s="1" t="e">
        <f>IF(Tableau_calcul[[#This Row],[Traitement]]="","",CONCATENATE(IF(Tableau_calcul[[#This Row],[agrégat.période.fin]]="fin","fin","continue"),Tableau_calcul[[#This Row],[agrégat.num]]))</f>
        <v>#NUM!</v>
      </c>
      <c r="I252" s="5" t="e">
        <f ca="1">IF(Tableau_calcul[[#This Row],[agrégat.période.début]]="début",Tableau_calcul[[#This Row],[Date]],"")</f>
        <v>#NUM!</v>
      </c>
      <c r="J252" s="5" t="e">
        <f>IF(Tableau_calcul[[#This Row],[Traitement]]="","",IF(Tableau_calcul[[#This Row],[agrégat.num.période.fin]]=H251,"",VLOOKUP(CONCATENATE("fin",Tableau_calcul[[#This Row],[agrégat.num]]),Tableau_calcul[[agrégat.num.période.fin]:[Date]],4,FALSE)))</f>
        <v>#NUM!</v>
      </c>
      <c r="K252" s="5">
        <f>IF(AND(OR(MOD(YEAR(K251),400)=0,AND(MOD(YEAR(K251),4)=0,MOD(YEAR(K251),100)&lt;&gt;0)),MONTH(K251)=2,DAY(K251)=28),K251+1,
IF(AND(MONTH(K251)=2,DAY(K251)=28,COUNTIF($K$2:K251,DATE(YEAR(K251)-1,2,28))+COUNTIF($K$2:K251,DATE(YEAR(K251),2,28))&lt;2),DATE(YEAR(K251),2,28),IF(ROW()=2,Date_survenance,K251+1)))</f>
        <v>249</v>
      </c>
      <c r="L25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2" s="24" t="e">
        <f>IF(Tableau_calcul[[#This Row],[Date]]=K251,"",IF(AND(K252=DATE(YEAR(A252)+1,MONTH(A252),DAY(A252)),Tableau_absentéisme_décomposé[[#This Row],[Traitement]]="Plein traitement"),"anniv PT",IF(COUNTIF($P$2:P251,"Plein traitement")+COUNTIF(B252:$B$367,"Plein traitement")&lt;droits_PT,droits_PT-COUNTIF($P$2:P251,"Plein traitement")-COUNTIF(B252:$B$367,"Plein traitement"),0)))</f>
        <v>#NUM!</v>
      </c>
      <c r="N252" s="1" t="e">
        <f>droits_DT</f>
        <v>#NUM!</v>
      </c>
      <c r="O252" s="1" t="e">
        <f>IF(Tableau_calcul[[#This Row],[Date]]=K251,"",IF(AND(K252=DATE(YEAR(A252)+1,MONTH(A252),DAY(A252)),Tableau_absentéisme_décomposé[[#This Row],[Traitement]]="Demi traitement"),"anniv DT",IF(COUNTIF($P$2:P251,"Demi traitement")+IF(AND($A$60=$A$61,$B$60=$B$61,$B$60="Demi traitement"),COUNTIF(B252:$B$367,"Demi traitement")-1,COUNTIF(B252:$B$367,"Demi traitement"))&lt;droits_DT,droits_DT-COUNTIF($P$2:P251,"Demi traitement")-IF(AND($A$60=$A$61,$B$60=$B$61,$B$60="Demi traitement"),COUNTIF(B252:$B$367,"Demi traitement")-1,COUNTIF(B252:$B$367,"Demi traitement")),0)))</f>
        <v>#NUM!</v>
      </c>
      <c r="P252" s="1" t="e">
        <f>IF(M252="","",IF(OR(M252="anniv PT",M252&gt;0),"Plein traitement",IF(OR(LEFT(Statut_agent,1)="A",LEFT(Statut_agent,1)="B",LEFT(Statut_agent,1)="C"),"Demi Traitement",IF(OR(O252="anniv DT",O252&gt;0),"Demi traitement","Sans traitement"))))</f>
        <v>#NUM!</v>
      </c>
    </row>
    <row r="253" spans="1:16" x14ac:dyDescent="0.25">
      <c r="A253" s="28">
        <f>IF(AND(OR(MOD(YEAR(Tableau_calcul[[#This Row],[Date]])-1,400)=0,AND(MOD(YEAR(Tableau_calcul[[#This Row],[Date]])-1,4)=0,MOD(YEAR(Tableau_calcul[[#This Row],[Date]])-1,100)&lt;&gt;0)),MONTH(A252)=2,DAY(A252)=28,COUNTIF($A$2:A252,DATE(YEAR(A252),2,28))&lt;2),DATE(YEAR(Tableau_calcul[[#This Row],[Date]])-1,2,29),IF(AND(DAY(A252)=28,MONTH(A252)=2,COUNTIF($A$2:A252,DATE(YEAR(A252)-1,2,28))+COUNTIF($A$2:A252,DATE(YEAR(A252),2,28))&lt;2),DATE(YEAR(Tableau_calcul[[#This Row],[Date]])-1,2,28),DATE(YEAR(Tableau_calcul[[#This Row],[Date]])-1,MONTH(Tableau_calcul[[#This Row],[Date]]),DAY(Tableau_calcul[[#This Row],[Date]]))))</f>
        <v>693846</v>
      </c>
      <c r="B253" s="1" t="str">
        <f>IF(Tableau_absentéisme_décomposé[[#This Row],[Date]]=A252,"",IFERROR(INDEX(Tableau_absentéisme[],IF(AND(Tableau_absentéisme_décomposé[[#This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3" s="1" t="e">
        <f ca="1">IF(Tableau_calcul[[#This Row],[Traitement]]="","",IF(Tableau_calcul[[#This Row],[Traitement]]&lt;&gt;IF(K251=K252,OFFSET(Tableau_calcul[[#This Row],[Traitement]],2,0),OFFSET(Tableau_calcul[[#This Row],[Traitement]],-1,0)),"début","continue"))</f>
        <v>#NUM!</v>
      </c>
      <c r="E253" s="1" t="e">
        <f ca="1">IF(Tableau_calcul[[#This Row],[Traitement]]="","",IF(Tableau_calcul[[#This Row],[Traitement]]&lt;&gt;IF(Tableau_calcul[[#This Row],[Date]]=K254,OFFSET(Tableau_calcul[[#This Row],[Traitement]],2,0),OFFSET(Tableau_calcul[[#This Row],[Traitement]],1,0)),"fin","continue"))</f>
        <v>#NUM!</v>
      </c>
      <c r="F253" s="1">
        <f ca="1">COUNTIF($D$2:D253,"début")</f>
        <v>0</v>
      </c>
      <c r="G253" s="1" t="e">
        <f>IF(Tableau_calcul[[#This Row],[Traitement]]="","",CONCATENATE(Tableau_calcul[[#This Row],[agrégat.période.début]],Tableau_calcul[[#This Row],[agrégat.num]]))</f>
        <v>#NUM!</v>
      </c>
      <c r="H253" s="1" t="e">
        <f>IF(Tableau_calcul[[#This Row],[Traitement]]="","",CONCATENATE(IF(Tableau_calcul[[#This Row],[agrégat.période.fin]]="fin","fin","continue"),Tableau_calcul[[#This Row],[agrégat.num]]))</f>
        <v>#NUM!</v>
      </c>
      <c r="I253" s="5" t="e">
        <f ca="1">IF(Tableau_calcul[[#This Row],[agrégat.période.début]]="début",Tableau_calcul[[#This Row],[Date]],"")</f>
        <v>#NUM!</v>
      </c>
      <c r="J253" s="5" t="e">
        <f>IF(Tableau_calcul[[#This Row],[Traitement]]="","",IF(Tableau_calcul[[#This Row],[agrégat.num.période.fin]]=H252,"",VLOOKUP(CONCATENATE("fin",Tableau_calcul[[#This Row],[agrégat.num]]),Tableau_calcul[[agrégat.num.période.fin]:[Date]],4,FALSE)))</f>
        <v>#NUM!</v>
      </c>
      <c r="K253" s="5">
        <f>IF(AND(OR(MOD(YEAR(K252),400)=0,AND(MOD(YEAR(K252),4)=0,MOD(YEAR(K252),100)&lt;&gt;0)),MONTH(K252)=2,DAY(K252)=28),K252+1,
IF(AND(MONTH(K252)=2,DAY(K252)=28,COUNTIF($K$2:K252,DATE(YEAR(K252)-1,2,28))+COUNTIF($K$2:K252,DATE(YEAR(K252),2,28))&lt;2),DATE(YEAR(K252),2,28),IF(ROW()=2,Date_survenance,K252+1)))</f>
        <v>250</v>
      </c>
      <c r="L25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3" s="24" t="e">
        <f>IF(Tableau_calcul[[#This Row],[Date]]=K252,"",IF(AND(K253=DATE(YEAR(A253)+1,MONTH(A253),DAY(A253)),Tableau_absentéisme_décomposé[[#This Row],[Traitement]]="Plein traitement"),"anniv PT",IF(COUNTIF($P$2:P252,"Plein traitement")+COUNTIF(B253:$B$367,"Plein traitement")&lt;droits_PT,droits_PT-COUNTIF($P$2:P252,"Plein traitement")-COUNTIF(B253:$B$367,"Plein traitement"),0)))</f>
        <v>#NUM!</v>
      </c>
      <c r="N253" s="1" t="e">
        <f>droits_DT</f>
        <v>#NUM!</v>
      </c>
      <c r="O253" s="1" t="e">
        <f>IF(Tableau_calcul[[#This Row],[Date]]=K252,"",IF(AND(K253=DATE(YEAR(A253)+1,MONTH(A253),DAY(A253)),Tableau_absentéisme_décomposé[[#This Row],[Traitement]]="Demi traitement"),"anniv DT",IF(COUNTIF($P$2:P252,"Demi traitement")+IF(AND($A$60=$A$61,$B$60=$B$61,$B$60="Demi traitement"),COUNTIF(B253:$B$367,"Demi traitement")-1,COUNTIF(B253:$B$367,"Demi traitement"))&lt;droits_DT,droits_DT-COUNTIF($P$2:P252,"Demi traitement")-IF(AND($A$60=$A$61,$B$60=$B$61,$B$60="Demi traitement"),COUNTIF(B253:$B$367,"Demi traitement")-1,COUNTIF(B253:$B$367,"Demi traitement")),0)))</f>
        <v>#NUM!</v>
      </c>
      <c r="P253" s="1" t="e">
        <f>IF(M253="","",IF(OR(M253="anniv PT",M253&gt;0),"Plein traitement",IF(OR(LEFT(Statut_agent,1)="A",LEFT(Statut_agent,1)="B",LEFT(Statut_agent,1)="C"),"Demi Traitement",IF(OR(O253="anniv DT",O253&gt;0),"Demi traitement","Sans traitement"))))</f>
        <v>#NUM!</v>
      </c>
    </row>
    <row r="254" spans="1:16" x14ac:dyDescent="0.25">
      <c r="A254" s="28">
        <f>IF(AND(OR(MOD(YEAR(Tableau_calcul[[#This Row],[Date]])-1,400)=0,AND(MOD(YEAR(Tableau_calcul[[#This Row],[Date]])-1,4)=0,MOD(YEAR(Tableau_calcul[[#This Row],[Date]])-1,100)&lt;&gt;0)),MONTH(A253)=2,DAY(A253)=28,COUNTIF($A$2:A253,DATE(YEAR(A253),2,28))&lt;2),DATE(YEAR(Tableau_calcul[[#This Row],[Date]])-1,2,29),IF(AND(DAY(A253)=28,MONTH(A253)=2,COUNTIF($A$2:A253,DATE(YEAR(A253)-1,2,28))+COUNTIF($A$2:A253,DATE(YEAR(A253),2,28))&lt;2),DATE(YEAR(Tableau_calcul[[#This Row],[Date]])-1,2,28),DATE(YEAR(Tableau_calcul[[#This Row],[Date]])-1,MONTH(Tableau_calcul[[#This Row],[Date]]),DAY(Tableau_calcul[[#This Row],[Date]]))))</f>
        <v>693847</v>
      </c>
      <c r="B254" s="1" t="str">
        <f>IF(Tableau_absentéisme_décomposé[[#This Row],[Date]]=A253,"",IFERROR(INDEX(Tableau_absentéisme[],IF(AND(Tableau_absentéisme_décomposé[[#This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4" s="1" t="e">
        <f ca="1">IF(Tableau_calcul[[#This Row],[Traitement]]="","",IF(Tableau_calcul[[#This Row],[Traitement]]&lt;&gt;IF(K252=K253,OFFSET(Tableau_calcul[[#This Row],[Traitement]],2,0),OFFSET(Tableau_calcul[[#This Row],[Traitement]],-1,0)),"début","continue"))</f>
        <v>#NUM!</v>
      </c>
      <c r="E254" s="1" t="e">
        <f ca="1">IF(Tableau_calcul[[#This Row],[Traitement]]="","",IF(Tableau_calcul[[#This Row],[Traitement]]&lt;&gt;IF(Tableau_calcul[[#This Row],[Date]]=K255,OFFSET(Tableau_calcul[[#This Row],[Traitement]],2,0),OFFSET(Tableau_calcul[[#This Row],[Traitement]],1,0)),"fin","continue"))</f>
        <v>#NUM!</v>
      </c>
      <c r="F254" s="1">
        <f ca="1">COUNTIF($D$2:D254,"début")</f>
        <v>0</v>
      </c>
      <c r="G254" s="1" t="e">
        <f>IF(Tableau_calcul[[#This Row],[Traitement]]="","",CONCATENATE(Tableau_calcul[[#This Row],[agrégat.période.début]],Tableau_calcul[[#This Row],[agrégat.num]]))</f>
        <v>#NUM!</v>
      </c>
      <c r="H254" s="1" t="e">
        <f>IF(Tableau_calcul[[#This Row],[Traitement]]="","",CONCATENATE(IF(Tableau_calcul[[#This Row],[agrégat.période.fin]]="fin","fin","continue"),Tableau_calcul[[#This Row],[agrégat.num]]))</f>
        <v>#NUM!</v>
      </c>
      <c r="I254" s="5" t="e">
        <f ca="1">IF(Tableau_calcul[[#This Row],[agrégat.période.début]]="début",Tableau_calcul[[#This Row],[Date]],"")</f>
        <v>#NUM!</v>
      </c>
      <c r="J254" s="5" t="e">
        <f>IF(Tableau_calcul[[#This Row],[Traitement]]="","",IF(Tableau_calcul[[#This Row],[agrégat.num.période.fin]]=H253,"",VLOOKUP(CONCATENATE("fin",Tableau_calcul[[#This Row],[agrégat.num]]),Tableau_calcul[[agrégat.num.période.fin]:[Date]],4,FALSE)))</f>
        <v>#NUM!</v>
      </c>
      <c r="K254" s="5">
        <f>IF(AND(OR(MOD(YEAR(K253),400)=0,AND(MOD(YEAR(K253),4)=0,MOD(YEAR(K253),100)&lt;&gt;0)),MONTH(K253)=2,DAY(K253)=28),K253+1,
IF(AND(MONTH(K253)=2,DAY(K253)=28,COUNTIF($K$2:K253,DATE(YEAR(K253)-1,2,28))+COUNTIF($K$2:K253,DATE(YEAR(K253),2,28))&lt;2),DATE(YEAR(K253),2,28),IF(ROW()=2,Date_survenance,K253+1)))</f>
        <v>251</v>
      </c>
      <c r="L25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4" s="24" t="e">
        <f>IF(Tableau_calcul[[#This Row],[Date]]=K253,"",IF(AND(K254=DATE(YEAR(A254)+1,MONTH(A254),DAY(A254)),Tableau_absentéisme_décomposé[[#This Row],[Traitement]]="Plein traitement"),"anniv PT",IF(COUNTIF($P$2:P253,"Plein traitement")+COUNTIF(B254:$B$367,"Plein traitement")&lt;droits_PT,droits_PT-COUNTIF($P$2:P253,"Plein traitement")-COUNTIF(B254:$B$367,"Plein traitement"),0)))</f>
        <v>#NUM!</v>
      </c>
      <c r="N254" s="1" t="e">
        <f>droits_DT</f>
        <v>#NUM!</v>
      </c>
      <c r="O254" s="1" t="e">
        <f>IF(Tableau_calcul[[#This Row],[Date]]=K253,"",IF(AND(K254=DATE(YEAR(A254)+1,MONTH(A254),DAY(A254)),Tableau_absentéisme_décomposé[[#This Row],[Traitement]]="Demi traitement"),"anniv DT",IF(COUNTIF($P$2:P253,"Demi traitement")+IF(AND($A$60=$A$61,$B$60=$B$61,$B$60="Demi traitement"),COUNTIF(B254:$B$367,"Demi traitement")-1,COUNTIF(B254:$B$367,"Demi traitement"))&lt;droits_DT,droits_DT-COUNTIF($P$2:P253,"Demi traitement")-IF(AND($A$60=$A$61,$B$60=$B$61,$B$60="Demi traitement"),COUNTIF(B254:$B$367,"Demi traitement")-1,COUNTIF(B254:$B$367,"Demi traitement")),0)))</f>
        <v>#NUM!</v>
      </c>
      <c r="P254" s="1" t="e">
        <f>IF(M254="","",IF(OR(M254="anniv PT",M254&gt;0),"Plein traitement",IF(OR(LEFT(Statut_agent,1)="A",LEFT(Statut_agent,1)="B",LEFT(Statut_agent,1)="C"),"Demi Traitement",IF(OR(O254="anniv DT",O254&gt;0),"Demi traitement","Sans traitement"))))</f>
        <v>#NUM!</v>
      </c>
    </row>
    <row r="255" spans="1:16" x14ac:dyDescent="0.25">
      <c r="A255" s="28">
        <f>IF(AND(OR(MOD(YEAR(Tableau_calcul[[#This Row],[Date]])-1,400)=0,AND(MOD(YEAR(Tableau_calcul[[#This Row],[Date]])-1,4)=0,MOD(YEAR(Tableau_calcul[[#This Row],[Date]])-1,100)&lt;&gt;0)),MONTH(A254)=2,DAY(A254)=28,COUNTIF($A$2:A254,DATE(YEAR(A254),2,28))&lt;2),DATE(YEAR(Tableau_calcul[[#This Row],[Date]])-1,2,29),IF(AND(DAY(A254)=28,MONTH(A254)=2,COUNTIF($A$2:A254,DATE(YEAR(A254)-1,2,28))+COUNTIF($A$2:A254,DATE(YEAR(A254),2,28))&lt;2),DATE(YEAR(Tableau_calcul[[#This Row],[Date]])-1,2,28),DATE(YEAR(Tableau_calcul[[#This Row],[Date]])-1,MONTH(Tableau_calcul[[#This Row],[Date]]),DAY(Tableau_calcul[[#This Row],[Date]]))))</f>
        <v>693848</v>
      </c>
      <c r="B255" s="1" t="str">
        <f>IF(Tableau_absentéisme_décomposé[[#This Row],[Date]]=A254,"",IFERROR(INDEX(Tableau_absentéisme[],IF(AND(Tableau_absentéisme_décomposé[[#This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5" s="1" t="e">
        <f ca="1">IF(Tableau_calcul[[#This Row],[Traitement]]="","",IF(Tableau_calcul[[#This Row],[Traitement]]&lt;&gt;IF(K253=K254,OFFSET(Tableau_calcul[[#This Row],[Traitement]],2,0),OFFSET(Tableau_calcul[[#This Row],[Traitement]],-1,0)),"début","continue"))</f>
        <v>#NUM!</v>
      </c>
      <c r="E255" s="1" t="e">
        <f ca="1">IF(Tableau_calcul[[#This Row],[Traitement]]="","",IF(Tableau_calcul[[#This Row],[Traitement]]&lt;&gt;IF(Tableau_calcul[[#This Row],[Date]]=K256,OFFSET(Tableau_calcul[[#This Row],[Traitement]],2,0),OFFSET(Tableau_calcul[[#This Row],[Traitement]],1,0)),"fin","continue"))</f>
        <v>#NUM!</v>
      </c>
      <c r="F255" s="1">
        <f ca="1">COUNTIF($D$2:D255,"début")</f>
        <v>0</v>
      </c>
      <c r="G255" s="1" t="e">
        <f>IF(Tableau_calcul[[#This Row],[Traitement]]="","",CONCATENATE(Tableau_calcul[[#This Row],[agrégat.période.début]],Tableau_calcul[[#This Row],[agrégat.num]]))</f>
        <v>#NUM!</v>
      </c>
      <c r="H255" s="1" t="e">
        <f>IF(Tableau_calcul[[#This Row],[Traitement]]="","",CONCATENATE(IF(Tableau_calcul[[#This Row],[agrégat.période.fin]]="fin","fin","continue"),Tableau_calcul[[#This Row],[agrégat.num]]))</f>
        <v>#NUM!</v>
      </c>
      <c r="I255" s="5" t="e">
        <f ca="1">IF(Tableau_calcul[[#This Row],[agrégat.période.début]]="début",Tableau_calcul[[#This Row],[Date]],"")</f>
        <v>#NUM!</v>
      </c>
      <c r="J255" s="5" t="e">
        <f>IF(Tableau_calcul[[#This Row],[Traitement]]="","",IF(Tableau_calcul[[#This Row],[agrégat.num.période.fin]]=H254,"",VLOOKUP(CONCATENATE("fin",Tableau_calcul[[#This Row],[agrégat.num]]),Tableau_calcul[[agrégat.num.période.fin]:[Date]],4,FALSE)))</f>
        <v>#NUM!</v>
      </c>
      <c r="K255" s="5">
        <f>IF(AND(OR(MOD(YEAR(K254),400)=0,AND(MOD(YEAR(K254),4)=0,MOD(YEAR(K254),100)&lt;&gt;0)),MONTH(K254)=2,DAY(K254)=28),K254+1,
IF(AND(MONTH(K254)=2,DAY(K254)=28,COUNTIF($K$2:K254,DATE(YEAR(K254)-1,2,28))+COUNTIF($K$2:K254,DATE(YEAR(K254),2,28))&lt;2),DATE(YEAR(K254),2,28),IF(ROW()=2,Date_survenance,K254+1)))</f>
        <v>252</v>
      </c>
      <c r="L25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5" s="24" t="e">
        <f>IF(Tableau_calcul[[#This Row],[Date]]=K254,"",IF(AND(K255=DATE(YEAR(A255)+1,MONTH(A255),DAY(A255)),Tableau_absentéisme_décomposé[[#This Row],[Traitement]]="Plein traitement"),"anniv PT",IF(COUNTIF($P$2:P254,"Plein traitement")+COUNTIF(B255:$B$367,"Plein traitement")&lt;droits_PT,droits_PT-COUNTIF($P$2:P254,"Plein traitement")-COUNTIF(B255:$B$367,"Plein traitement"),0)))</f>
        <v>#NUM!</v>
      </c>
      <c r="N255" s="1" t="e">
        <f>droits_DT</f>
        <v>#NUM!</v>
      </c>
      <c r="O255" s="1" t="e">
        <f>IF(Tableau_calcul[[#This Row],[Date]]=K254,"",IF(AND(K255=DATE(YEAR(A255)+1,MONTH(A255),DAY(A255)),Tableau_absentéisme_décomposé[[#This Row],[Traitement]]="Demi traitement"),"anniv DT",IF(COUNTIF($P$2:P254,"Demi traitement")+IF(AND($A$60=$A$61,$B$60=$B$61,$B$60="Demi traitement"),COUNTIF(B255:$B$367,"Demi traitement")-1,COUNTIF(B255:$B$367,"Demi traitement"))&lt;droits_DT,droits_DT-COUNTIF($P$2:P254,"Demi traitement")-IF(AND($A$60=$A$61,$B$60=$B$61,$B$60="Demi traitement"),COUNTIF(B255:$B$367,"Demi traitement")-1,COUNTIF(B255:$B$367,"Demi traitement")),0)))</f>
        <v>#NUM!</v>
      </c>
      <c r="P255" s="1" t="e">
        <f>IF(M255="","",IF(OR(M255="anniv PT",M255&gt;0),"Plein traitement",IF(OR(LEFT(Statut_agent,1)="A",LEFT(Statut_agent,1)="B",LEFT(Statut_agent,1)="C"),"Demi Traitement",IF(OR(O255="anniv DT",O255&gt;0),"Demi traitement","Sans traitement"))))</f>
        <v>#NUM!</v>
      </c>
    </row>
    <row r="256" spans="1:16" x14ac:dyDescent="0.25">
      <c r="A256" s="28">
        <f>IF(AND(OR(MOD(YEAR(Tableau_calcul[[#This Row],[Date]])-1,400)=0,AND(MOD(YEAR(Tableau_calcul[[#This Row],[Date]])-1,4)=0,MOD(YEAR(Tableau_calcul[[#This Row],[Date]])-1,100)&lt;&gt;0)),MONTH(A255)=2,DAY(A255)=28,COUNTIF($A$2:A255,DATE(YEAR(A255),2,28))&lt;2),DATE(YEAR(Tableau_calcul[[#This Row],[Date]])-1,2,29),IF(AND(DAY(A255)=28,MONTH(A255)=2,COUNTIF($A$2:A255,DATE(YEAR(A255)-1,2,28))+COUNTIF($A$2:A255,DATE(YEAR(A255),2,28))&lt;2),DATE(YEAR(Tableau_calcul[[#This Row],[Date]])-1,2,28),DATE(YEAR(Tableau_calcul[[#This Row],[Date]])-1,MONTH(Tableau_calcul[[#This Row],[Date]]),DAY(Tableau_calcul[[#This Row],[Date]]))))</f>
        <v>693849</v>
      </c>
      <c r="B256" s="1" t="str">
        <f>IF(Tableau_absentéisme_décomposé[[#This Row],[Date]]=A255,"",IFERROR(INDEX(Tableau_absentéisme[],IF(AND(Tableau_absentéisme_décomposé[[#This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6" s="1" t="e">
        <f ca="1">IF(Tableau_calcul[[#This Row],[Traitement]]="","",IF(Tableau_calcul[[#This Row],[Traitement]]&lt;&gt;IF(K254=K255,OFFSET(Tableau_calcul[[#This Row],[Traitement]],2,0),OFFSET(Tableau_calcul[[#This Row],[Traitement]],-1,0)),"début","continue"))</f>
        <v>#NUM!</v>
      </c>
      <c r="E256" s="1" t="e">
        <f ca="1">IF(Tableau_calcul[[#This Row],[Traitement]]="","",IF(Tableau_calcul[[#This Row],[Traitement]]&lt;&gt;IF(Tableau_calcul[[#This Row],[Date]]=K257,OFFSET(Tableau_calcul[[#This Row],[Traitement]],2,0),OFFSET(Tableau_calcul[[#This Row],[Traitement]],1,0)),"fin","continue"))</f>
        <v>#NUM!</v>
      </c>
      <c r="F256" s="1">
        <f ca="1">COUNTIF($D$2:D256,"début")</f>
        <v>0</v>
      </c>
      <c r="G256" s="1" t="e">
        <f>IF(Tableau_calcul[[#This Row],[Traitement]]="","",CONCATENATE(Tableau_calcul[[#This Row],[agrégat.période.début]],Tableau_calcul[[#This Row],[agrégat.num]]))</f>
        <v>#NUM!</v>
      </c>
      <c r="H256" s="1" t="e">
        <f>IF(Tableau_calcul[[#This Row],[Traitement]]="","",CONCATENATE(IF(Tableau_calcul[[#This Row],[agrégat.période.fin]]="fin","fin","continue"),Tableau_calcul[[#This Row],[agrégat.num]]))</f>
        <v>#NUM!</v>
      </c>
      <c r="I256" s="5" t="e">
        <f ca="1">IF(Tableau_calcul[[#This Row],[agrégat.période.début]]="début",Tableau_calcul[[#This Row],[Date]],"")</f>
        <v>#NUM!</v>
      </c>
      <c r="J256" s="5" t="e">
        <f>IF(Tableau_calcul[[#This Row],[Traitement]]="","",IF(Tableau_calcul[[#This Row],[agrégat.num.période.fin]]=H255,"",VLOOKUP(CONCATENATE("fin",Tableau_calcul[[#This Row],[agrégat.num]]),Tableau_calcul[[agrégat.num.période.fin]:[Date]],4,FALSE)))</f>
        <v>#NUM!</v>
      </c>
      <c r="K256" s="5">
        <f>IF(AND(OR(MOD(YEAR(K255),400)=0,AND(MOD(YEAR(K255),4)=0,MOD(YEAR(K255),100)&lt;&gt;0)),MONTH(K255)=2,DAY(K255)=28),K255+1,
IF(AND(MONTH(K255)=2,DAY(K255)=28,COUNTIF($K$2:K255,DATE(YEAR(K255)-1,2,28))+COUNTIF($K$2:K255,DATE(YEAR(K255),2,28))&lt;2),DATE(YEAR(K255),2,28),IF(ROW()=2,Date_survenance,K255+1)))</f>
        <v>253</v>
      </c>
      <c r="L25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6" s="24" t="e">
        <f>IF(Tableau_calcul[[#This Row],[Date]]=K255,"",IF(AND(K256=DATE(YEAR(A256)+1,MONTH(A256),DAY(A256)),Tableau_absentéisme_décomposé[[#This Row],[Traitement]]="Plein traitement"),"anniv PT",IF(COUNTIF($P$2:P255,"Plein traitement")+COUNTIF(B256:$B$367,"Plein traitement")&lt;droits_PT,droits_PT-COUNTIF($P$2:P255,"Plein traitement")-COUNTIF(B256:$B$367,"Plein traitement"),0)))</f>
        <v>#NUM!</v>
      </c>
      <c r="N256" s="1" t="e">
        <f>droits_DT</f>
        <v>#NUM!</v>
      </c>
      <c r="O256" s="1" t="e">
        <f>IF(Tableau_calcul[[#This Row],[Date]]=K255,"",IF(AND(K256=DATE(YEAR(A256)+1,MONTH(A256),DAY(A256)),Tableau_absentéisme_décomposé[[#This Row],[Traitement]]="Demi traitement"),"anniv DT",IF(COUNTIF($P$2:P255,"Demi traitement")+IF(AND($A$60=$A$61,$B$60=$B$61,$B$60="Demi traitement"),COUNTIF(B256:$B$367,"Demi traitement")-1,COUNTIF(B256:$B$367,"Demi traitement"))&lt;droits_DT,droits_DT-COUNTIF($P$2:P255,"Demi traitement")-IF(AND($A$60=$A$61,$B$60=$B$61,$B$60="Demi traitement"),COUNTIF(B256:$B$367,"Demi traitement")-1,COUNTIF(B256:$B$367,"Demi traitement")),0)))</f>
        <v>#NUM!</v>
      </c>
      <c r="P256" s="1" t="e">
        <f>IF(M256="","",IF(OR(M256="anniv PT",M256&gt;0),"Plein traitement",IF(OR(LEFT(Statut_agent,1)="A",LEFT(Statut_agent,1)="B",LEFT(Statut_agent,1)="C"),"Demi Traitement",IF(OR(O256="anniv DT",O256&gt;0),"Demi traitement","Sans traitement"))))</f>
        <v>#NUM!</v>
      </c>
    </row>
    <row r="257" spans="1:16" x14ac:dyDescent="0.25">
      <c r="A257" s="28">
        <f>IF(AND(OR(MOD(YEAR(Tableau_calcul[[#This Row],[Date]])-1,400)=0,AND(MOD(YEAR(Tableau_calcul[[#This Row],[Date]])-1,4)=0,MOD(YEAR(Tableau_calcul[[#This Row],[Date]])-1,100)&lt;&gt;0)),MONTH(A256)=2,DAY(A256)=28,COUNTIF($A$2:A256,DATE(YEAR(A256),2,28))&lt;2),DATE(YEAR(Tableau_calcul[[#This Row],[Date]])-1,2,29),IF(AND(DAY(A256)=28,MONTH(A256)=2,COUNTIF($A$2:A256,DATE(YEAR(A256)-1,2,28))+COUNTIF($A$2:A256,DATE(YEAR(A256),2,28))&lt;2),DATE(YEAR(Tableau_calcul[[#This Row],[Date]])-1,2,28),DATE(YEAR(Tableau_calcul[[#This Row],[Date]])-1,MONTH(Tableau_calcul[[#This Row],[Date]]),DAY(Tableau_calcul[[#This Row],[Date]]))))</f>
        <v>693850</v>
      </c>
      <c r="B257" s="1" t="str">
        <f>IF(Tableau_absentéisme_décomposé[[#This Row],[Date]]=A256,"",IFERROR(INDEX(Tableau_absentéisme[],IF(AND(Tableau_absentéisme_décomposé[[#This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7" s="1" t="e">
        <f ca="1">IF(Tableau_calcul[[#This Row],[Traitement]]="","",IF(Tableau_calcul[[#This Row],[Traitement]]&lt;&gt;IF(K255=K256,OFFSET(Tableau_calcul[[#This Row],[Traitement]],2,0),OFFSET(Tableau_calcul[[#This Row],[Traitement]],-1,0)),"début","continue"))</f>
        <v>#NUM!</v>
      </c>
      <c r="E257" s="1" t="e">
        <f ca="1">IF(Tableau_calcul[[#This Row],[Traitement]]="","",IF(Tableau_calcul[[#This Row],[Traitement]]&lt;&gt;IF(Tableau_calcul[[#This Row],[Date]]=K258,OFFSET(Tableau_calcul[[#This Row],[Traitement]],2,0),OFFSET(Tableau_calcul[[#This Row],[Traitement]],1,0)),"fin","continue"))</f>
        <v>#NUM!</v>
      </c>
      <c r="F257" s="1">
        <f ca="1">COUNTIF($D$2:D257,"début")</f>
        <v>0</v>
      </c>
      <c r="G257" s="1" t="e">
        <f>IF(Tableau_calcul[[#This Row],[Traitement]]="","",CONCATENATE(Tableau_calcul[[#This Row],[agrégat.période.début]],Tableau_calcul[[#This Row],[agrégat.num]]))</f>
        <v>#NUM!</v>
      </c>
      <c r="H257" s="1" t="e">
        <f>IF(Tableau_calcul[[#This Row],[Traitement]]="","",CONCATENATE(IF(Tableau_calcul[[#This Row],[agrégat.période.fin]]="fin","fin","continue"),Tableau_calcul[[#This Row],[agrégat.num]]))</f>
        <v>#NUM!</v>
      </c>
      <c r="I257" s="5" t="e">
        <f ca="1">IF(Tableau_calcul[[#This Row],[agrégat.période.début]]="début",Tableau_calcul[[#This Row],[Date]],"")</f>
        <v>#NUM!</v>
      </c>
      <c r="J257" s="5" t="e">
        <f>IF(Tableau_calcul[[#This Row],[Traitement]]="","",IF(Tableau_calcul[[#This Row],[agrégat.num.période.fin]]=H256,"",VLOOKUP(CONCATENATE("fin",Tableau_calcul[[#This Row],[agrégat.num]]),Tableau_calcul[[agrégat.num.période.fin]:[Date]],4,FALSE)))</f>
        <v>#NUM!</v>
      </c>
      <c r="K257" s="5">
        <f>IF(AND(OR(MOD(YEAR(K256),400)=0,AND(MOD(YEAR(K256),4)=0,MOD(YEAR(K256),100)&lt;&gt;0)),MONTH(K256)=2,DAY(K256)=28),K256+1,
IF(AND(MONTH(K256)=2,DAY(K256)=28,COUNTIF($K$2:K256,DATE(YEAR(K256)-1,2,28))+COUNTIF($K$2:K256,DATE(YEAR(K256),2,28))&lt;2),DATE(YEAR(K256),2,28),IF(ROW()=2,Date_survenance,K256+1)))</f>
        <v>254</v>
      </c>
      <c r="L25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7" s="24" t="e">
        <f>IF(Tableau_calcul[[#This Row],[Date]]=K256,"",IF(AND(K257=DATE(YEAR(A257)+1,MONTH(A257),DAY(A257)),Tableau_absentéisme_décomposé[[#This Row],[Traitement]]="Plein traitement"),"anniv PT",IF(COUNTIF($P$2:P256,"Plein traitement")+COUNTIF(B257:$B$367,"Plein traitement")&lt;droits_PT,droits_PT-COUNTIF($P$2:P256,"Plein traitement")-COUNTIF(B257:$B$367,"Plein traitement"),0)))</f>
        <v>#NUM!</v>
      </c>
      <c r="N257" s="1" t="e">
        <f>droits_DT</f>
        <v>#NUM!</v>
      </c>
      <c r="O257" s="1" t="e">
        <f>IF(Tableau_calcul[[#This Row],[Date]]=K256,"",IF(AND(K257=DATE(YEAR(A257)+1,MONTH(A257),DAY(A257)),Tableau_absentéisme_décomposé[[#This Row],[Traitement]]="Demi traitement"),"anniv DT",IF(COUNTIF($P$2:P256,"Demi traitement")+IF(AND($A$60=$A$61,$B$60=$B$61,$B$60="Demi traitement"),COUNTIF(B257:$B$367,"Demi traitement")-1,COUNTIF(B257:$B$367,"Demi traitement"))&lt;droits_DT,droits_DT-COUNTIF($P$2:P256,"Demi traitement")-IF(AND($A$60=$A$61,$B$60=$B$61,$B$60="Demi traitement"),COUNTIF(B257:$B$367,"Demi traitement")-1,COUNTIF(B257:$B$367,"Demi traitement")),0)))</f>
        <v>#NUM!</v>
      </c>
      <c r="P257" s="1" t="e">
        <f>IF(M257="","",IF(OR(M257="anniv PT",M257&gt;0),"Plein traitement",IF(OR(LEFT(Statut_agent,1)="A",LEFT(Statut_agent,1)="B",LEFT(Statut_agent,1)="C"),"Demi Traitement",IF(OR(O257="anniv DT",O257&gt;0),"Demi traitement","Sans traitement"))))</f>
        <v>#NUM!</v>
      </c>
    </row>
    <row r="258" spans="1:16" x14ac:dyDescent="0.25">
      <c r="A258" s="28">
        <f>IF(AND(OR(MOD(YEAR(Tableau_calcul[[#This Row],[Date]])-1,400)=0,AND(MOD(YEAR(Tableau_calcul[[#This Row],[Date]])-1,4)=0,MOD(YEAR(Tableau_calcul[[#This Row],[Date]])-1,100)&lt;&gt;0)),MONTH(A257)=2,DAY(A257)=28,COUNTIF($A$2:A257,DATE(YEAR(A257),2,28))&lt;2),DATE(YEAR(Tableau_calcul[[#This Row],[Date]])-1,2,29),IF(AND(DAY(A257)=28,MONTH(A257)=2,COUNTIF($A$2:A257,DATE(YEAR(A257)-1,2,28))+COUNTIF($A$2:A257,DATE(YEAR(A257),2,28))&lt;2),DATE(YEAR(Tableau_calcul[[#This Row],[Date]])-1,2,28),DATE(YEAR(Tableau_calcul[[#This Row],[Date]])-1,MONTH(Tableau_calcul[[#This Row],[Date]]),DAY(Tableau_calcul[[#This Row],[Date]]))))</f>
        <v>693851</v>
      </c>
      <c r="B258" s="1" t="str">
        <f>IF(Tableau_absentéisme_décomposé[[#This Row],[Date]]=A257,"",IFERROR(INDEX(Tableau_absentéisme[],IF(AND(Tableau_absentéisme_décomposé[[#This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8" s="1" t="e">
        <f ca="1">IF(Tableau_calcul[[#This Row],[Traitement]]="","",IF(Tableau_calcul[[#This Row],[Traitement]]&lt;&gt;IF(K256=K257,OFFSET(Tableau_calcul[[#This Row],[Traitement]],2,0),OFFSET(Tableau_calcul[[#This Row],[Traitement]],-1,0)),"début","continue"))</f>
        <v>#NUM!</v>
      </c>
      <c r="E258" s="1" t="e">
        <f ca="1">IF(Tableau_calcul[[#This Row],[Traitement]]="","",IF(Tableau_calcul[[#This Row],[Traitement]]&lt;&gt;IF(Tableau_calcul[[#This Row],[Date]]=K259,OFFSET(Tableau_calcul[[#This Row],[Traitement]],2,0),OFFSET(Tableau_calcul[[#This Row],[Traitement]],1,0)),"fin","continue"))</f>
        <v>#NUM!</v>
      </c>
      <c r="F258" s="1">
        <f ca="1">COUNTIF($D$2:D258,"début")</f>
        <v>0</v>
      </c>
      <c r="G258" s="1" t="e">
        <f>IF(Tableau_calcul[[#This Row],[Traitement]]="","",CONCATENATE(Tableau_calcul[[#This Row],[agrégat.période.début]],Tableau_calcul[[#This Row],[agrégat.num]]))</f>
        <v>#NUM!</v>
      </c>
      <c r="H258" s="1" t="e">
        <f>IF(Tableau_calcul[[#This Row],[Traitement]]="","",CONCATENATE(IF(Tableau_calcul[[#This Row],[agrégat.période.fin]]="fin","fin","continue"),Tableau_calcul[[#This Row],[agrégat.num]]))</f>
        <v>#NUM!</v>
      </c>
      <c r="I258" s="5" t="e">
        <f ca="1">IF(Tableau_calcul[[#This Row],[agrégat.période.début]]="début",Tableau_calcul[[#This Row],[Date]],"")</f>
        <v>#NUM!</v>
      </c>
      <c r="J258" s="5" t="e">
        <f>IF(Tableau_calcul[[#This Row],[Traitement]]="","",IF(Tableau_calcul[[#This Row],[agrégat.num.période.fin]]=H257,"",VLOOKUP(CONCATENATE("fin",Tableau_calcul[[#This Row],[agrégat.num]]),Tableau_calcul[[agrégat.num.période.fin]:[Date]],4,FALSE)))</f>
        <v>#NUM!</v>
      </c>
      <c r="K258" s="5">
        <f>IF(AND(OR(MOD(YEAR(K257),400)=0,AND(MOD(YEAR(K257),4)=0,MOD(YEAR(K257),100)&lt;&gt;0)),MONTH(K257)=2,DAY(K257)=28),K257+1,
IF(AND(MONTH(K257)=2,DAY(K257)=28,COUNTIF($K$2:K257,DATE(YEAR(K257)-1,2,28))+COUNTIF($K$2:K257,DATE(YEAR(K257),2,28))&lt;2),DATE(YEAR(K257),2,28),IF(ROW()=2,Date_survenance,K257+1)))</f>
        <v>255</v>
      </c>
      <c r="L25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8" s="24" t="e">
        <f>IF(Tableau_calcul[[#This Row],[Date]]=K257,"",IF(AND(K258=DATE(YEAR(A258)+1,MONTH(A258),DAY(A258)),Tableau_absentéisme_décomposé[[#This Row],[Traitement]]="Plein traitement"),"anniv PT",IF(COUNTIF($P$2:P257,"Plein traitement")+COUNTIF(B258:$B$367,"Plein traitement")&lt;droits_PT,droits_PT-COUNTIF($P$2:P257,"Plein traitement")-COUNTIF(B258:$B$367,"Plein traitement"),0)))</f>
        <v>#NUM!</v>
      </c>
      <c r="N258" s="1" t="e">
        <f>droits_DT</f>
        <v>#NUM!</v>
      </c>
      <c r="O258" s="1" t="e">
        <f>IF(Tableau_calcul[[#This Row],[Date]]=K257,"",IF(AND(K258=DATE(YEAR(A258)+1,MONTH(A258),DAY(A258)),Tableau_absentéisme_décomposé[[#This Row],[Traitement]]="Demi traitement"),"anniv DT",IF(COUNTIF($P$2:P257,"Demi traitement")+IF(AND($A$60=$A$61,$B$60=$B$61,$B$60="Demi traitement"),COUNTIF(B258:$B$367,"Demi traitement")-1,COUNTIF(B258:$B$367,"Demi traitement"))&lt;droits_DT,droits_DT-COUNTIF($P$2:P257,"Demi traitement")-IF(AND($A$60=$A$61,$B$60=$B$61,$B$60="Demi traitement"),COUNTIF(B258:$B$367,"Demi traitement")-1,COUNTIF(B258:$B$367,"Demi traitement")),0)))</f>
        <v>#NUM!</v>
      </c>
      <c r="P258" s="1" t="e">
        <f>IF(M258="","",IF(OR(M258="anniv PT",M258&gt;0),"Plein traitement",IF(OR(LEFT(Statut_agent,1)="A",LEFT(Statut_agent,1)="B",LEFT(Statut_agent,1)="C"),"Demi Traitement",IF(OR(O258="anniv DT",O258&gt;0),"Demi traitement","Sans traitement"))))</f>
        <v>#NUM!</v>
      </c>
    </row>
    <row r="259" spans="1:16" x14ac:dyDescent="0.25">
      <c r="A259" s="28">
        <f>IF(AND(OR(MOD(YEAR(Tableau_calcul[[#This Row],[Date]])-1,400)=0,AND(MOD(YEAR(Tableau_calcul[[#This Row],[Date]])-1,4)=0,MOD(YEAR(Tableau_calcul[[#This Row],[Date]])-1,100)&lt;&gt;0)),MONTH(A258)=2,DAY(A258)=28,COUNTIF($A$2:A258,DATE(YEAR(A258),2,28))&lt;2),DATE(YEAR(Tableau_calcul[[#This Row],[Date]])-1,2,29),IF(AND(DAY(A258)=28,MONTH(A258)=2,COUNTIF($A$2:A258,DATE(YEAR(A258)-1,2,28))+COUNTIF($A$2:A258,DATE(YEAR(A258),2,28))&lt;2),DATE(YEAR(Tableau_calcul[[#This Row],[Date]])-1,2,28),DATE(YEAR(Tableau_calcul[[#This Row],[Date]])-1,MONTH(Tableau_calcul[[#This Row],[Date]]),DAY(Tableau_calcul[[#This Row],[Date]]))))</f>
        <v>693852</v>
      </c>
      <c r="B259" s="1" t="str">
        <f>IF(Tableau_absentéisme_décomposé[[#This Row],[Date]]=A258,"",IFERROR(INDEX(Tableau_absentéisme[],IF(AND(Tableau_absentéisme_décomposé[[#This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59" s="1" t="e">
        <f ca="1">IF(Tableau_calcul[[#This Row],[Traitement]]="","",IF(Tableau_calcul[[#This Row],[Traitement]]&lt;&gt;IF(K257=K258,OFFSET(Tableau_calcul[[#This Row],[Traitement]],2,0),OFFSET(Tableau_calcul[[#This Row],[Traitement]],-1,0)),"début","continue"))</f>
        <v>#NUM!</v>
      </c>
      <c r="E259" s="1" t="e">
        <f ca="1">IF(Tableau_calcul[[#This Row],[Traitement]]="","",IF(Tableau_calcul[[#This Row],[Traitement]]&lt;&gt;IF(Tableau_calcul[[#This Row],[Date]]=K260,OFFSET(Tableau_calcul[[#This Row],[Traitement]],2,0),OFFSET(Tableau_calcul[[#This Row],[Traitement]],1,0)),"fin","continue"))</f>
        <v>#NUM!</v>
      </c>
      <c r="F259" s="1">
        <f ca="1">COUNTIF($D$2:D259,"début")</f>
        <v>0</v>
      </c>
      <c r="G259" s="1" t="e">
        <f>IF(Tableau_calcul[[#This Row],[Traitement]]="","",CONCATENATE(Tableau_calcul[[#This Row],[agrégat.période.début]],Tableau_calcul[[#This Row],[agrégat.num]]))</f>
        <v>#NUM!</v>
      </c>
      <c r="H259" s="1" t="e">
        <f>IF(Tableau_calcul[[#This Row],[Traitement]]="","",CONCATENATE(IF(Tableau_calcul[[#This Row],[agrégat.période.fin]]="fin","fin","continue"),Tableau_calcul[[#This Row],[agrégat.num]]))</f>
        <v>#NUM!</v>
      </c>
      <c r="I259" s="5" t="e">
        <f ca="1">IF(Tableau_calcul[[#This Row],[agrégat.période.début]]="début",Tableau_calcul[[#This Row],[Date]],"")</f>
        <v>#NUM!</v>
      </c>
      <c r="J259" s="5" t="e">
        <f>IF(Tableau_calcul[[#This Row],[Traitement]]="","",IF(Tableau_calcul[[#This Row],[agrégat.num.période.fin]]=H258,"",VLOOKUP(CONCATENATE("fin",Tableau_calcul[[#This Row],[agrégat.num]]),Tableau_calcul[[agrégat.num.période.fin]:[Date]],4,FALSE)))</f>
        <v>#NUM!</v>
      </c>
      <c r="K259" s="5">
        <f>IF(AND(OR(MOD(YEAR(K258),400)=0,AND(MOD(YEAR(K258),4)=0,MOD(YEAR(K258),100)&lt;&gt;0)),MONTH(K258)=2,DAY(K258)=28),K258+1,
IF(AND(MONTH(K258)=2,DAY(K258)=28,COUNTIF($K$2:K258,DATE(YEAR(K258)-1,2,28))+COUNTIF($K$2:K258,DATE(YEAR(K258),2,28))&lt;2),DATE(YEAR(K258),2,28),IF(ROW()=2,Date_survenance,K258+1)))</f>
        <v>256</v>
      </c>
      <c r="L25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59" s="24" t="e">
        <f>IF(Tableau_calcul[[#This Row],[Date]]=K258,"",IF(AND(K259=DATE(YEAR(A259)+1,MONTH(A259),DAY(A259)),Tableau_absentéisme_décomposé[[#This Row],[Traitement]]="Plein traitement"),"anniv PT",IF(COUNTIF($P$2:P258,"Plein traitement")+COUNTIF(B259:$B$367,"Plein traitement")&lt;droits_PT,droits_PT-COUNTIF($P$2:P258,"Plein traitement")-COUNTIF(B259:$B$367,"Plein traitement"),0)))</f>
        <v>#NUM!</v>
      </c>
      <c r="N259" s="1" t="e">
        <f>droits_DT</f>
        <v>#NUM!</v>
      </c>
      <c r="O259" s="1" t="e">
        <f>IF(Tableau_calcul[[#This Row],[Date]]=K258,"",IF(AND(K259=DATE(YEAR(A259)+1,MONTH(A259),DAY(A259)),Tableau_absentéisme_décomposé[[#This Row],[Traitement]]="Demi traitement"),"anniv DT",IF(COUNTIF($P$2:P258,"Demi traitement")+IF(AND($A$60=$A$61,$B$60=$B$61,$B$60="Demi traitement"),COUNTIF(B259:$B$367,"Demi traitement")-1,COUNTIF(B259:$B$367,"Demi traitement"))&lt;droits_DT,droits_DT-COUNTIF($P$2:P258,"Demi traitement")-IF(AND($A$60=$A$61,$B$60=$B$61,$B$60="Demi traitement"),COUNTIF(B259:$B$367,"Demi traitement")-1,COUNTIF(B259:$B$367,"Demi traitement")),0)))</f>
        <v>#NUM!</v>
      </c>
      <c r="P259" s="1" t="e">
        <f>IF(M259="","",IF(OR(M259="anniv PT",M259&gt;0),"Plein traitement",IF(OR(LEFT(Statut_agent,1)="A",LEFT(Statut_agent,1)="B",LEFT(Statut_agent,1)="C"),"Demi Traitement",IF(OR(O259="anniv DT",O259&gt;0),"Demi traitement","Sans traitement"))))</f>
        <v>#NUM!</v>
      </c>
    </row>
    <row r="260" spans="1:16" x14ac:dyDescent="0.25">
      <c r="A260" s="28">
        <f>IF(AND(OR(MOD(YEAR(Tableau_calcul[[#This Row],[Date]])-1,400)=0,AND(MOD(YEAR(Tableau_calcul[[#This Row],[Date]])-1,4)=0,MOD(YEAR(Tableau_calcul[[#This Row],[Date]])-1,100)&lt;&gt;0)),MONTH(A259)=2,DAY(A259)=28,COUNTIF($A$2:A259,DATE(YEAR(A259),2,28))&lt;2),DATE(YEAR(Tableau_calcul[[#This Row],[Date]])-1,2,29),IF(AND(DAY(A259)=28,MONTH(A259)=2,COUNTIF($A$2:A259,DATE(YEAR(A259)-1,2,28))+COUNTIF($A$2:A259,DATE(YEAR(A259),2,28))&lt;2),DATE(YEAR(Tableau_calcul[[#This Row],[Date]])-1,2,28),DATE(YEAR(Tableau_calcul[[#This Row],[Date]])-1,MONTH(Tableau_calcul[[#This Row],[Date]]),DAY(Tableau_calcul[[#This Row],[Date]]))))</f>
        <v>693853</v>
      </c>
      <c r="B260" s="1" t="str">
        <f>IF(Tableau_absentéisme_décomposé[[#This Row],[Date]]=A259,"",IFERROR(INDEX(Tableau_absentéisme[],IF(AND(Tableau_absentéisme_décomposé[[#This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0" s="1" t="e">
        <f ca="1">IF(Tableau_calcul[[#This Row],[Traitement]]="","",IF(Tableau_calcul[[#This Row],[Traitement]]&lt;&gt;IF(K258=K259,OFFSET(Tableau_calcul[[#This Row],[Traitement]],2,0),OFFSET(Tableau_calcul[[#This Row],[Traitement]],-1,0)),"début","continue"))</f>
        <v>#NUM!</v>
      </c>
      <c r="E260" s="1" t="e">
        <f ca="1">IF(Tableau_calcul[[#This Row],[Traitement]]="","",IF(Tableau_calcul[[#This Row],[Traitement]]&lt;&gt;IF(Tableau_calcul[[#This Row],[Date]]=K261,OFFSET(Tableau_calcul[[#This Row],[Traitement]],2,0),OFFSET(Tableau_calcul[[#This Row],[Traitement]],1,0)),"fin","continue"))</f>
        <v>#NUM!</v>
      </c>
      <c r="F260" s="1">
        <f ca="1">COUNTIF($D$2:D260,"début")</f>
        <v>0</v>
      </c>
      <c r="G260" s="1" t="e">
        <f>IF(Tableau_calcul[[#This Row],[Traitement]]="","",CONCATENATE(Tableau_calcul[[#This Row],[agrégat.période.début]],Tableau_calcul[[#This Row],[agrégat.num]]))</f>
        <v>#NUM!</v>
      </c>
      <c r="H260" s="1" t="e">
        <f>IF(Tableau_calcul[[#This Row],[Traitement]]="","",CONCATENATE(IF(Tableau_calcul[[#This Row],[agrégat.période.fin]]="fin","fin","continue"),Tableau_calcul[[#This Row],[agrégat.num]]))</f>
        <v>#NUM!</v>
      </c>
      <c r="I260" s="5" t="e">
        <f ca="1">IF(Tableau_calcul[[#This Row],[agrégat.période.début]]="début",Tableau_calcul[[#This Row],[Date]],"")</f>
        <v>#NUM!</v>
      </c>
      <c r="J260" s="5" t="e">
        <f>IF(Tableau_calcul[[#This Row],[Traitement]]="","",IF(Tableau_calcul[[#This Row],[agrégat.num.période.fin]]=H259,"",VLOOKUP(CONCATENATE("fin",Tableau_calcul[[#This Row],[agrégat.num]]),Tableau_calcul[[agrégat.num.période.fin]:[Date]],4,FALSE)))</f>
        <v>#NUM!</v>
      </c>
      <c r="K260" s="5">
        <f>IF(AND(OR(MOD(YEAR(K259),400)=0,AND(MOD(YEAR(K259),4)=0,MOD(YEAR(K259),100)&lt;&gt;0)),MONTH(K259)=2,DAY(K259)=28),K259+1,
IF(AND(MONTH(K259)=2,DAY(K259)=28,COUNTIF($K$2:K259,DATE(YEAR(K259)-1,2,28))+COUNTIF($K$2:K259,DATE(YEAR(K259),2,28))&lt;2),DATE(YEAR(K259),2,28),IF(ROW()=2,Date_survenance,K259+1)))</f>
        <v>257</v>
      </c>
      <c r="L26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0" s="24" t="e">
        <f>IF(Tableau_calcul[[#This Row],[Date]]=K259,"",IF(AND(K260=DATE(YEAR(A260)+1,MONTH(A260),DAY(A260)),Tableau_absentéisme_décomposé[[#This Row],[Traitement]]="Plein traitement"),"anniv PT",IF(COUNTIF($P$2:P259,"Plein traitement")+COUNTIF(B260:$B$367,"Plein traitement")&lt;droits_PT,droits_PT-COUNTIF($P$2:P259,"Plein traitement")-COUNTIF(B260:$B$367,"Plein traitement"),0)))</f>
        <v>#NUM!</v>
      </c>
      <c r="N260" s="1" t="e">
        <f>droits_DT</f>
        <v>#NUM!</v>
      </c>
      <c r="O260" s="1" t="e">
        <f>IF(Tableau_calcul[[#This Row],[Date]]=K259,"",IF(AND(K260=DATE(YEAR(A260)+1,MONTH(A260),DAY(A260)),Tableau_absentéisme_décomposé[[#This Row],[Traitement]]="Demi traitement"),"anniv DT",IF(COUNTIF($P$2:P259,"Demi traitement")+IF(AND($A$60=$A$61,$B$60=$B$61,$B$60="Demi traitement"),COUNTIF(B260:$B$367,"Demi traitement")-1,COUNTIF(B260:$B$367,"Demi traitement"))&lt;droits_DT,droits_DT-COUNTIF($P$2:P259,"Demi traitement")-IF(AND($A$60=$A$61,$B$60=$B$61,$B$60="Demi traitement"),COUNTIF(B260:$B$367,"Demi traitement")-1,COUNTIF(B260:$B$367,"Demi traitement")),0)))</f>
        <v>#NUM!</v>
      </c>
      <c r="P260" s="1" t="e">
        <f>IF(M260="","",IF(OR(M260="anniv PT",M260&gt;0),"Plein traitement",IF(OR(LEFT(Statut_agent,1)="A",LEFT(Statut_agent,1)="B",LEFT(Statut_agent,1)="C"),"Demi Traitement",IF(OR(O260="anniv DT",O260&gt;0),"Demi traitement","Sans traitement"))))</f>
        <v>#NUM!</v>
      </c>
    </row>
    <row r="261" spans="1:16" x14ac:dyDescent="0.25">
      <c r="A261" s="28">
        <f>IF(AND(OR(MOD(YEAR(Tableau_calcul[[#This Row],[Date]])-1,400)=0,AND(MOD(YEAR(Tableau_calcul[[#This Row],[Date]])-1,4)=0,MOD(YEAR(Tableau_calcul[[#This Row],[Date]])-1,100)&lt;&gt;0)),MONTH(A260)=2,DAY(A260)=28,COUNTIF($A$2:A260,DATE(YEAR(A260),2,28))&lt;2),DATE(YEAR(Tableau_calcul[[#This Row],[Date]])-1,2,29),IF(AND(DAY(A260)=28,MONTH(A260)=2,COUNTIF($A$2:A260,DATE(YEAR(A260)-1,2,28))+COUNTIF($A$2:A260,DATE(YEAR(A260),2,28))&lt;2),DATE(YEAR(Tableau_calcul[[#This Row],[Date]])-1,2,28),DATE(YEAR(Tableau_calcul[[#This Row],[Date]])-1,MONTH(Tableau_calcul[[#This Row],[Date]]),DAY(Tableau_calcul[[#This Row],[Date]]))))</f>
        <v>693854</v>
      </c>
      <c r="B261" s="1" t="str">
        <f>IF(Tableau_absentéisme_décomposé[[#This Row],[Date]]=A260,"",IFERROR(INDEX(Tableau_absentéisme[],IF(AND(Tableau_absentéisme_décomposé[[#This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1" s="1" t="e">
        <f ca="1">IF(Tableau_calcul[[#This Row],[Traitement]]="","",IF(Tableau_calcul[[#This Row],[Traitement]]&lt;&gt;IF(K259=K260,OFFSET(Tableau_calcul[[#This Row],[Traitement]],2,0),OFFSET(Tableau_calcul[[#This Row],[Traitement]],-1,0)),"début","continue"))</f>
        <v>#NUM!</v>
      </c>
      <c r="E261" s="1" t="e">
        <f ca="1">IF(Tableau_calcul[[#This Row],[Traitement]]="","",IF(Tableau_calcul[[#This Row],[Traitement]]&lt;&gt;IF(Tableau_calcul[[#This Row],[Date]]=K262,OFFSET(Tableau_calcul[[#This Row],[Traitement]],2,0),OFFSET(Tableau_calcul[[#This Row],[Traitement]],1,0)),"fin","continue"))</f>
        <v>#NUM!</v>
      </c>
      <c r="F261" s="1">
        <f ca="1">COUNTIF($D$2:D261,"début")</f>
        <v>0</v>
      </c>
      <c r="G261" s="1" t="e">
        <f>IF(Tableau_calcul[[#This Row],[Traitement]]="","",CONCATENATE(Tableau_calcul[[#This Row],[agrégat.période.début]],Tableau_calcul[[#This Row],[agrégat.num]]))</f>
        <v>#NUM!</v>
      </c>
      <c r="H261" s="1" t="e">
        <f>IF(Tableau_calcul[[#This Row],[Traitement]]="","",CONCATENATE(IF(Tableau_calcul[[#This Row],[agrégat.période.fin]]="fin","fin","continue"),Tableau_calcul[[#This Row],[agrégat.num]]))</f>
        <v>#NUM!</v>
      </c>
      <c r="I261" s="5" t="e">
        <f ca="1">IF(Tableau_calcul[[#This Row],[agrégat.période.début]]="début",Tableau_calcul[[#This Row],[Date]],"")</f>
        <v>#NUM!</v>
      </c>
      <c r="J261" s="5" t="e">
        <f>IF(Tableau_calcul[[#This Row],[Traitement]]="","",IF(Tableau_calcul[[#This Row],[agrégat.num.période.fin]]=H260,"",VLOOKUP(CONCATENATE("fin",Tableau_calcul[[#This Row],[agrégat.num]]),Tableau_calcul[[agrégat.num.période.fin]:[Date]],4,FALSE)))</f>
        <v>#NUM!</v>
      </c>
      <c r="K261" s="5">
        <f>IF(AND(OR(MOD(YEAR(K260),400)=0,AND(MOD(YEAR(K260),4)=0,MOD(YEAR(K260),100)&lt;&gt;0)),MONTH(K260)=2,DAY(K260)=28),K260+1,
IF(AND(MONTH(K260)=2,DAY(K260)=28,COUNTIF($K$2:K260,DATE(YEAR(K260)-1,2,28))+COUNTIF($K$2:K260,DATE(YEAR(K260),2,28))&lt;2),DATE(YEAR(K260),2,28),IF(ROW()=2,Date_survenance,K260+1)))</f>
        <v>258</v>
      </c>
      <c r="L26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1" s="24" t="e">
        <f>IF(Tableau_calcul[[#This Row],[Date]]=K260,"",IF(AND(K261=DATE(YEAR(A261)+1,MONTH(A261),DAY(A261)),Tableau_absentéisme_décomposé[[#This Row],[Traitement]]="Plein traitement"),"anniv PT",IF(COUNTIF($P$2:P260,"Plein traitement")+COUNTIF(B261:$B$367,"Plein traitement")&lt;droits_PT,droits_PT-COUNTIF($P$2:P260,"Plein traitement")-COUNTIF(B261:$B$367,"Plein traitement"),0)))</f>
        <v>#NUM!</v>
      </c>
      <c r="N261" s="1" t="e">
        <f>droits_DT</f>
        <v>#NUM!</v>
      </c>
      <c r="O261" s="1" t="e">
        <f>IF(Tableau_calcul[[#This Row],[Date]]=K260,"",IF(AND(K261=DATE(YEAR(A261)+1,MONTH(A261),DAY(A261)),Tableau_absentéisme_décomposé[[#This Row],[Traitement]]="Demi traitement"),"anniv DT",IF(COUNTIF($P$2:P260,"Demi traitement")+IF(AND($A$60=$A$61,$B$60=$B$61,$B$60="Demi traitement"),COUNTIF(B261:$B$367,"Demi traitement")-1,COUNTIF(B261:$B$367,"Demi traitement"))&lt;droits_DT,droits_DT-COUNTIF($P$2:P260,"Demi traitement")-IF(AND($A$60=$A$61,$B$60=$B$61,$B$60="Demi traitement"),COUNTIF(B261:$B$367,"Demi traitement")-1,COUNTIF(B261:$B$367,"Demi traitement")),0)))</f>
        <v>#NUM!</v>
      </c>
      <c r="P261" s="1" t="e">
        <f>IF(M261="","",IF(OR(M261="anniv PT",M261&gt;0),"Plein traitement",IF(OR(LEFT(Statut_agent,1)="A",LEFT(Statut_agent,1)="B",LEFT(Statut_agent,1)="C"),"Demi Traitement",IF(OR(O261="anniv DT",O261&gt;0),"Demi traitement","Sans traitement"))))</f>
        <v>#NUM!</v>
      </c>
    </row>
    <row r="262" spans="1:16" x14ac:dyDescent="0.25">
      <c r="A262" s="28">
        <f>IF(AND(OR(MOD(YEAR(Tableau_calcul[[#This Row],[Date]])-1,400)=0,AND(MOD(YEAR(Tableau_calcul[[#This Row],[Date]])-1,4)=0,MOD(YEAR(Tableau_calcul[[#This Row],[Date]])-1,100)&lt;&gt;0)),MONTH(A261)=2,DAY(A261)=28,COUNTIF($A$2:A261,DATE(YEAR(A261),2,28))&lt;2),DATE(YEAR(Tableau_calcul[[#This Row],[Date]])-1,2,29),IF(AND(DAY(A261)=28,MONTH(A261)=2,COUNTIF($A$2:A261,DATE(YEAR(A261)-1,2,28))+COUNTIF($A$2:A261,DATE(YEAR(A261),2,28))&lt;2),DATE(YEAR(Tableau_calcul[[#This Row],[Date]])-1,2,28),DATE(YEAR(Tableau_calcul[[#This Row],[Date]])-1,MONTH(Tableau_calcul[[#This Row],[Date]]),DAY(Tableau_calcul[[#This Row],[Date]]))))</f>
        <v>693855</v>
      </c>
      <c r="B262" s="1" t="str">
        <f>IF(Tableau_absentéisme_décomposé[[#This Row],[Date]]=A261,"",IFERROR(INDEX(Tableau_absentéisme[],IF(AND(Tableau_absentéisme_décomposé[[#This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2" s="1" t="e">
        <f ca="1">IF(Tableau_calcul[[#This Row],[Traitement]]="","",IF(Tableau_calcul[[#This Row],[Traitement]]&lt;&gt;IF(K260=K261,OFFSET(Tableau_calcul[[#This Row],[Traitement]],2,0),OFFSET(Tableau_calcul[[#This Row],[Traitement]],-1,0)),"début","continue"))</f>
        <v>#NUM!</v>
      </c>
      <c r="E262" s="1" t="e">
        <f ca="1">IF(Tableau_calcul[[#This Row],[Traitement]]="","",IF(Tableau_calcul[[#This Row],[Traitement]]&lt;&gt;IF(Tableau_calcul[[#This Row],[Date]]=K263,OFFSET(Tableau_calcul[[#This Row],[Traitement]],2,0),OFFSET(Tableau_calcul[[#This Row],[Traitement]],1,0)),"fin","continue"))</f>
        <v>#NUM!</v>
      </c>
      <c r="F262" s="1">
        <f ca="1">COUNTIF($D$2:D262,"début")</f>
        <v>0</v>
      </c>
      <c r="G262" s="1" t="e">
        <f>IF(Tableau_calcul[[#This Row],[Traitement]]="","",CONCATENATE(Tableau_calcul[[#This Row],[agrégat.période.début]],Tableau_calcul[[#This Row],[agrégat.num]]))</f>
        <v>#NUM!</v>
      </c>
      <c r="H262" s="1" t="e">
        <f>IF(Tableau_calcul[[#This Row],[Traitement]]="","",CONCATENATE(IF(Tableau_calcul[[#This Row],[agrégat.période.fin]]="fin","fin","continue"),Tableau_calcul[[#This Row],[agrégat.num]]))</f>
        <v>#NUM!</v>
      </c>
      <c r="I262" s="5" t="e">
        <f ca="1">IF(Tableau_calcul[[#This Row],[agrégat.période.début]]="début",Tableau_calcul[[#This Row],[Date]],"")</f>
        <v>#NUM!</v>
      </c>
      <c r="J262" s="5" t="e">
        <f>IF(Tableau_calcul[[#This Row],[Traitement]]="","",IF(Tableau_calcul[[#This Row],[agrégat.num.période.fin]]=H261,"",VLOOKUP(CONCATENATE("fin",Tableau_calcul[[#This Row],[agrégat.num]]),Tableau_calcul[[agrégat.num.période.fin]:[Date]],4,FALSE)))</f>
        <v>#NUM!</v>
      </c>
      <c r="K262" s="5">
        <f>IF(AND(OR(MOD(YEAR(K261),400)=0,AND(MOD(YEAR(K261),4)=0,MOD(YEAR(K261),100)&lt;&gt;0)),MONTH(K261)=2,DAY(K261)=28),K261+1,
IF(AND(MONTH(K261)=2,DAY(K261)=28,COUNTIF($K$2:K261,DATE(YEAR(K261)-1,2,28))+COUNTIF($K$2:K261,DATE(YEAR(K261),2,28))&lt;2),DATE(YEAR(K261),2,28),IF(ROW()=2,Date_survenance,K261+1)))</f>
        <v>259</v>
      </c>
      <c r="L26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2" s="24" t="e">
        <f>IF(Tableau_calcul[[#This Row],[Date]]=K261,"",IF(AND(K262=DATE(YEAR(A262)+1,MONTH(A262),DAY(A262)),Tableau_absentéisme_décomposé[[#This Row],[Traitement]]="Plein traitement"),"anniv PT",IF(COUNTIF($P$2:P261,"Plein traitement")+COUNTIF(B262:$B$367,"Plein traitement")&lt;droits_PT,droits_PT-COUNTIF($P$2:P261,"Plein traitement")-COUNTIF(B262:$B$367,"Plein traitement"),0)))</f>
        <v>#NUM!</v>
      </c>
      <c r="N262" s="1" t="e">
        <f>droits_DT</f>
        <v>#NUM!</v>
      </c>
      <c r="O262" s="1" t="e">
        <f>IF(Tableau_calcul[[#This Row],[Date]]=K261,"",IF(AND(K262=DATE(YEAR(A262)+1,MONTH(A262),DAY(A262)),Tableau_absentéisme_décomposé[[#This Row],[Traitement]]="Demi traitement"),"anniv DT",IF(COUNTIF($P$2:P261,"Demi traitement")+IF(AND($A$60=$A$61,$B$60=$B$61,$B$60="Demi traitement"),COUNTIF(B262:$B$367,"Demi traitement")-1,COUNTIF(B262:$B$367,"Demi traitement"))&lt;droits_DT,droits_DT-COUNTIF($P$2:P261,"Demi traitement")-IF(AND($A$60=$A$61,$B$60=$B$61,$B$60="Demi traitement"),COUNTIF(B262:$B$367,"Demi traitement")-1,COUNTIF(B262:$B$367,"Demi traitement")),0)))</f>
        <v>#NUM!</v>
      </c>
      <c r="P262" s="1" t="e">
        <f>IF(M262="","",IF(OR(M262="anniv PT",M262&gt;0),"Plein traitement",IF(OR(LEFT(Statut_agent,1)="A",LEFT(Statut_agent,1)="B",LEFT(Statut_agent,1)="C"),"Demi Traitement",IF(OR(O262="anniv DT",O262&gt;0),"Demi traitement","Sans traitement"))))</f>
        <v>#NUM!</v>
      </c>
    </row>
    <row r="263" spans="1:16" x14ac:dyDescent="0.25">
      <c r="A263" s="28">
        <f>IF(AND(OR(MOD(YEAR(Tableau_calcul[[#This Row],[Date]])-1,400)=0,AND(MOD(YEAR(Tableau_calcul[[#This Row],[Date]])-1,4)=0,MOD(YEAR(Tableau_calcul[[#This Row],[Date]])-1,100)&lt;&gt;0)),MONTH(A262)=2,DAY(A262)=28,COUNTIF($A$2:A262,DATE(YEAR(A262),2,28))&lt;2),DATE(YEAR(Tableau_calcul[[#This Row],[Date]])-1,2,29),IF(AND(DAY(A262)=28,MONTH(A262)=2,COUNTIF($A$2:A262,DATE(YEAR(A262)-1,2,28))+COUNTIF($A$2:A262,DATE(YEAR(A262),2,28))&lt;2),DATE(YEAR(Tableau_calcul[[#This Row],[Date]])-1,2,28),DATE(YEAR(Tableau_calcul[[#This Row],[Date]])-1,MONTH(Tableau_calcul[[#This Row],[Date]]),DAY(Tableau_calcul[[#This Row],[Date]]))))</f>
        <v>693856</v>
      </c>
      <c r="B263" s="1" t="str">
        <f>IF(Tableau_absentéisme_décomposé[[#This Row],[Date]]=A262,"",IFERROR(INDEX(Tableau_absentéisme[],IF(AND(Tableau_absentéisme_décomposé[[#This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3" s="1" t="e">
        <f ca="1">IF(Tableau_calcul[[#This Row],[Traitement]]="","",IF(Tableau_calcul[[#This Row],[Traitement]]&lt;&gt;IF(K261=K262,OFFSET(Tableau_calcul[[#This Row],[Traitement]],2,0),OFFSET(Tableau_calcul[[#This Row],[Traitement]],-1,0)),"début","continue"))</f>
        <v>#NUM!</v>
      </c>
      <c r="E263" s="1" t="e">
        <f ca="1">IF(Tableau_calcul[[#This Row],[Traitement]]="","",IF(Tableau_calcul[[#This Row],[Traitement]]&lt;&gt;IF(Tableau_calcul[[#This Row],[Date]]=K264,OFFSET(Tableau_calcul[[#This Row],[Traitement]],2,0),OFFSET(Tableau_calcul[[#This Row],[Traitement]],1,0)),"fin","continue"))</f>
        <v>#NUM!</v>
      </c>
      <c r="F263" s="1">
        <f ca="1">COUNTIF($D$2:D263,"début")</f>
        <v>0</v>
      </c>
      <c r="G263" s="1" t="e">
        <f>IF(Tableau_calcul[[#This Row],[Traitement]]="","",CONCATENATE(Tableau_calcul[[#This Row],[agrégat.période.début]],Tableau_calcul[[#This Row],[agrégat.num]]))</f>
        <v>#NUM!</v>
      </c>
      <c r="H263" s="1" t="e">
        <f>IF(Tableau_calcul[[#This Row],[Traitement]]="","",CONCATENATE(IF(Tableau_calcul[[#This Row],[agrégat.période.fin]]="fin","fin","continue"),Tableau_calcul[[#This Row],[agrégat.num]]))</f>
        <v>#NUM!</v>
      </c>
      <c r="I263" s="5" t="e">
        <f ca="1">IF(Tableau_calcul[[#This Row],[agrégat.période.début]]="début",Tableau_calcul[[#This Row],[Date]],"")</f>
        <v>#NUM!</v>
      </c>
      <c r="J263" s="5" t="e">
        <f>IF(Tableau_calcul[[#This Row],[Traitement]]="","",IF(Tableau_calcul[[#This Row],[agrégat.num.période.fin]]=H262,"",VLOOKUP(CONCATENATE("fin",Tableau_calcul[[#This Row],[agrégat.num]]),Tableau_calcul[[agrégat.num.période.fin]:[Date]],4,FALSE)))</f>
        <v>#NUM!</v>
      </c>
      <c r="K263" s="5">
        <f>IF(AND(OR(MOD(YEAR(K262),400)=0,AND(MOD(YEAR(K262),4)=0,MOD(YEAR(K262),100)&lt;&gt;0)),MONTH(K262)=2,DAY(K262)=28),K262+1,
IF(AND(MONTH(K262)=2,DAY(K262)=28,COUNTIF($K$2:K262,DATE(YEAR(K262)-1,2,28))+COUNTIF($K$2:K262,DATE(YEAR(K262),2,28))&lt;2),DATE(YEAR(K262),2,28),IF(ROW()=2,Date_survenance,K262+1)))</f>
        <v>260</v>
      </c>
      <c r="L26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3" s="24" t="e">
        <f>IF(Tableau_calcul[[#This Row],[Date]]=K262,"",IF(AND(K263=DATE(YEAR(A263)+1,MONTH(A263),DAY(A263)),Tableau_absentéisme_décomposé[[#This Row],[Traitement]]="Plein traitement"),"anniv PT",IF(COUNTIF($P$2:P262,"Plein traitement")+COUNTIF(B263:$B$367,"Plein traitement")&lt;droits_PT,droits_PT-COUNTIF($P$2:P262,"Plein traitement")-COUNTIF(B263:$B$367,"Plein traitement"),0)))</f>
        <v>#NUM!</v>
      </c>
      <c r="N263" s="1" t="e">
        <f>droits_DT</f>
        <v>#NUM!</v>
      </c>
      <c r="O263" s="1" t="e">
        <f>IF(Tableau_calcul[[#This Row],[Date]]=K262,"",IF(AND(K263=DATE(YEAR(A263)+1,MONTH(A263),DAY(A263)),Tableau_absentéisme_décomposé[[#This Row],[Traitement]]="Demi traitement"),"anniv DT",IF(COUNTIF($P$2:P262,"Demi traitement")+IF(AND($A$60=$A$61,$B$60=$B$61,$B$60="Demi traitement"),COUNTIF(B263:$B$367,"Demi traitement")-1,COUNTIF(B263:$B$367,"Demi traitement"))&lt;droits_DT,droits_DT-COUNTIF($P$2:P262,"Demi traitement")-IF(AND($A$60=$A$61,$B$60=$B$61,$B$60="Demi traitement"),COUNTIF(B263:$B$367,"Demi traitement")-1,COUNTIF(B263:$B$367,"Demi traitement")),0)))</f>
        <v>#NUM!</v>
      </c>
      <c r="P263" s="1" t="e">
        <f>IF(M263="","",IF(OR(M263="anniv PT",M263&gt;0),"Plein traitement",IF(OR(LEFT(Statut_agent,1)="A",LEFT(Statut_agent,1)="B",LEFT(Statut_agent,1)="C"),"Demi Traitement",IF(OR(O263="anniv DT",O263&gt;0),"Demi traitement","Sans traitement"))))</f>
        <v>#NUM!</v>
      </c>
    </row>
    <row r="264" spans="1:16" x14ac:dyDescent="0.25">
      <c r="A264" s="28">
        <f>IF(AND(OR(MOD(YEAR(Tableau_calcul[[#This Row],[Date]])-1,400)=0,AND(MOD(YEAR(Tableau_calcul[[#This Row],[Date]])-1,4)=0,MOD(YEAR(Tableau_calcul[[#This Row],[Date]])-1,100)&lt;&gt;0)),MONTH(A263)=2,DAY(A263)=28,COUNTIF($A$2:A263,DATE(YEAR(A263),2,28))&lt;2),DATE(YEAR(Tableau_calcul[[#This Row],[Date]])-1,2,29),IF(AND(DAY(A263)=28,MONTH(A263)=2,COUNTIF($A$2:A263,DATE(YEAR(A263)-1,2,28))+COUNTIF($A$2:A263,DATE(YEAR(A263),2,28))&lt;2),DATE(YEAR(Tableau_calcul[[#This Row],[Date]])-1,2,28),DATE(YEAR(Tableau_calcul[[#This Row],[Date]])-1,MONTH(Tableau_calcul[[#This Row],[Date]]),DAY(Tableau_calcul[[#This Row],[Date]]))))</f>
        <v>693857</v>
      </c>
      <c r="B264" s="1" t="str">
        <f>IF(Tableau_absentéisme_décomposé[[#This Row],[Date]]=A263,"",IFERROR(INDEX(Tableau_absentéisme[],IF(AND(Tableau_absentéisme_décomposé[[#This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4" s="1" t="e">
        <f ca="1">IF(Tableau_calcul[[#This Row],[Traitement]]="","",IF(Tableau_calcul[[#This Row],[Traitement]]&lt;&gt;IF(K262=K263,OFFSET(Tableau_calcul[[#This Row],[Traitement]],2,0),OFFSET(Tableau_calcul[[#This Row],[Traitement]],-1,0)),"début","continue"))</f>
        <v>#NUM!</v>
      </c>
      <c r="E264" s="1" t="e">
        <f ca="1">IF(Tableau_calcul[[#This Row],[Traitement]]="","",IF(Tableau_calcul[[#This Row],[Traitement]]&lt;&gt;IF(Tableau_calcul[[#This Row],[Date]]=K265,OFFSET(Tableau_calcul[[#This Row],[Traitement]],2,0),OFFSET(Tableau_calcul[[#This Row],[Traitement]],1,0)),"fin","continue"))</f>
        <v>#NUM!</v>
      </c>
      <c r="F264" s="1">
        <f ca="1">COUNTIF($D$2:D264,"début")</f>
        <v>0</v>
      </c>
      <c r="G264" s="1" t="e">
        <f>IF(Tableau_calcul[[#This Row],[Traitement]]="","",CONCATENATE(Tableau_calcul[[#This Row],[agrégat.période.début]],Tableau_calcul[[#This Row],[agrégat.num]]))</f>
        <v>#NUM!</v>
      </c>
      <c r="H264" s="1" t="e">
        <f>IF(Tableau_calcul[[#This Row],[Traitement]]="","",CONCATENATE(IF(Tableau_calcul[[#This Row],[agrégat.période.fin]]="fin","fin","continue"),Tableau_calcul[[#This Row],[agrégat.num]]))</f>
        <v>#NUM!</v>
      </c>
      <c r="I264" s="5" t="e">
        <f ca="1">IF(Tableau_calcul[[#This Row],[agrégat.période.début]]="début",Tableau_calcul[[#This Row],[Date]],"")</f>
        <v>#NUM!</v>
      </c>
      <c r="J264" s="5" t="e">
        <f>IF(Tableau_calcul[[#This Row],[Traitement]]="","",IF(Tableau_calcul[[#This Row],[agrégat.num.période.fin]]=H263,"",VLOOKUP(CONCATENATE("fin",Tableau_calcul[[#This Row],[agrégat.num]]),Tableau_calcul[[agrégat.num.période.fin]:[Date]],4,FALSE)))</f>
        <v>#NUM!</v>
      </c>
      <c r="K264" s="5">
        <f>IF(AND(OR(MOD(YEAR(K263),400)=0,AND(MOD(YEAR(K263),4)=0,MOD(YEAR(K263),100)&lt;&gt;0)),MONTH(K263)=2,DAY(K263)=28),K263+1,
IF(AND(MONTH(K263)=2,DAY(K263)=28,COUNTIF($K$2:K263,DATE(YEAR(K263)-1,2,28))+COUNTIF($K$2:K263,DATE(YEAR(K263),2,28))&lt;2),DATE(YEAR(K263),2,28),IF(ROW()=2,Date_survenance,K263+1)))</f>
        <v>261</v>
      </c>
      <c r="L26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4" s="24" t="e">
        <f>IF(Tableau_calcul[[#This Row],[Date]]=K263,"",IF(AND(K264=DATE(YEAR(A264)+1,MONTH(A264),DAY(A264)),Tableau_absentéisme_décomposé[[#This Row],[Traitement]]="Plein traitement"),"anniv PT",IF(COUNTIF($P$2:P263,"Plein traitement")+COUNTIF(B264:$B$367,"Plein traitement")&lt;droits_PT,droits_PT-COUNTIF($P$2:P263,"Plein traitement")-COUNTIF(B264:$B$367,"Plein traitement"),0)))</f>
        <v>#NUM!</v>
      </c>
      <c r="N264" s="1" t="e">
        <f>droits_DT</f>
        <v>#NUM!</v>
      </c>
      <c r="O264" s="1" t="e">
        <f>IF(Tableau_calcul[[#This Row],[Date]]=K263,"",IF(AND(K264=DATE(YEAR(A264)+1,MONTH(A264),DAY(A264)),Tableau_absentéisme_décomposé[[#This Row],[Traitement]]="Demi traitement"),"anniv DT",IF(COUNTIF($P$2:P263,"Demi traitement")+IF(AND($A$60=$A$61,$B$60=$B$61,$B$60="Demi traitement"),COUNTIF(B264:$B$367,"Demi traitement")-1,COUNTIF(B264:$B$367,"Demi traitement"))&lt;droits_DT,droits_DT-COUNTIF($P$2:P263,"Demi traitement")-IF(AND($A$60=$A$61,$B$60=$B$61,$B$60="Demi traitement"),COUNTIF(B264:$B$367,"Demi traitement")-1,COUNTIF(B264:$B$367,"Demi traitement")),0)))</f>
        <v>#NUM!</v>
      </c>
      <c r="P264" s="1" t="e">
        <f>IF(M264="","",IF(OR(M264="anniv PT",M264&gt;0),"Plein traitement",IF(OR(LEFT(Statut_agent,1)="A",LEFT(Statut_agent,1)="B",LEFT(Statut_agent,1)="C"),"Demi Traitement",IF(OR(O264="anniv DT",O264&gt;0),"Demi traitement","Sans traitement"))))</f>
        <v>#NUM!</v>
      </c>
    </row>
    <row r="265" spans="1:16" x14ac:dyDescent="0.25">
      <c r="A265" s="28">
        <f>IF(AND(OR(MOD(YEAR(Tableau_calcul[[#This Row],[Date]])-1,400)=0,AND(MOD(YEAR(Tableau_calcul[[#This Row],[Date]])-1,4)=0,MOD(YEAR(Tableau_calcul[[#This Row],[Date]])-1,100)&lt;&gt;0)),MONTH(A264)=2,DAY(A264)=28,COUNTIF($A$2:A264,DATE(YEAR(A264),2,28))&lt;2),DATE(YEAR(Tableau_calcul[[#This Row],[Date]])-1,2,29),IF(AND(DAY(A264)=28,MONTH(A264)=2,COUNTIF($A$2:A264,DATE(YEAR(A264)-1,2,28))+COUNTIF($A$2:A264,DATE(YEAR(A264),2,28))&lt;2),DATE(YEAR(Tableau_calcul[[#This Row],[Date]])-1,2,28),DATE(YEAR(Tableau_calcul[[#This Row],[Date]])-1,MONTH(Tableau_calcul[[#This Row],[Date]]),DAY(Tableau_calcul[[#This Row],[Date]]))))</f>
        <v>693858</v>
      </c>
      <c r="B265" s="1" t="str">
        <f>IF(Tableau_absentéisme_décomposé[[#This Row],[Date]]=A264,"",IFERROR(INDEX(Tableau_absentéisme[],IF(AND(Tableau_absentéisme_décomposé[[#This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5" s="1" t="e">
        <f ca="1">IF(Tableau_calcul[[#This Row],[Traitement]]="","",IF(Tableau_calcul[[#This Row],[Traitement]]&lt;&gt;IF(K263=K264,OFFSET(Tableau_calcul[[#This Row],[Traitement]],2,0),OFFSET(Tableau_calcul[[#This Row],[Traitement]],-1,0)),"début","continue"))</f>
        <v>#NUM!</v>
      </c>
      <c r="E265" s="1" t="e">
        <f ca="1">IF(Tableau_calcul[[#This Row],[Traitement]]="","",IF(Tableau_calcul[[#This Row],[Traitement]]&lt;&gt;IF(Tableau_calcul[[#This Row],[Date]]=K266,OFFSET(Tableau_calcul[[#This Row],[Traitement]],2,0),OFFSET(Tableau_calcul[[#This Row],[Traitement]],1,0)),"fin","continue"))</f>
        <v>#NUM!</v>
      </c>
      <c r="F265" s="1">
        <f ca="1">COUNTIF($D$2:D265,"début")</f>
        <v>0</v>
      </c>
      <c r="G265" s="1" t="e">
        <f>IF(Tableau_calcul[[#This Row],[Traitement]]="","",CONCATENATE(Tableau_calcul[[#This Row],[agrégat.période.début]],Tableau_calcul[[#This Row],[agrégat.num]]))</f>
        <v>#NUM!</v>
      </c>
      <c r="H265" s="1" t="e">
        <f>IF(Tableau_calcul[[#This Row],[Traitement]]="","",CONCATENATE(IF(Tableau_calcul[[#This Row],[agrégat.période.fin]]="fin","fin","continue"),Tableau_calcul[[#This Row],[agrégat.num]]))</f>
        <v>#NUM!</v>
      </c>
      <c r="I265" s="5" t="e">
        <f ca="1">IF(Tableau_calcul[[#This Row],[agrégat.période.début]]="début",Tableau_calcul[[#This Row],[Date]],"")</f>
        <v>#NUM!</v>
      </c>
      <c r="J265" s="5" t="e">
        <f>IF(Tableau_calcul[[#This Row],[Traitement]]="","",IF(Tableau_calcul[[#This Row],[agrégat.num.période.fin]]=H264,"",VLOOKUP(CONCATENATE("fin",Tableau_calcul[[#This Row],[agrégat.num]]),Tableau_calcul[[agrégat.num.période.fin]:[Date]],4,FALSE)))</f>
        <v>#NUM!</v>
      </c>
      <c r="K265" s="5">
        <f>IF(AND(OR(MOD(YEAR(K264),400)=0,AND(MOD(YEAR(K264),4)=0,MOD(YEAR(K264),100)&lt;&gt;0)),MONTH(K264)=2,DAY(K264)=28),K264+1,
IF(AND(MONTH(K264)=2,DAY(K264)=28,COUNTIF($K$2:K264,DATE(YEAR(K264)-1,2,28))+COUNTIF($K$2:K264,DATE(YEAR(K264),2,28))&lt;2),DATE(YEAR(K264),2,28),IF(ROW()=2,Date_survenance,K264+1)))</f>
        <v>262</v>
      </c>
      <c r="L26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5" s="24" t="e">
        <f>IF(Tableau_calcul[[#This Row],[Date]]=K264,"",IF(AND(K265=DATE(YEAR(A265)+1,MONTH(A265),DAY(A265)),Tableau_absentéisme_décomposé[[#This Row],[Traitement]]="Plein traitement"),"anniv PT",IF(COUNTIF($P$2:P264,"Plein traitement")+COUNTIF(B265:$B$367,"Plein traitement")&lt;droits_PT,droits_PT-COUNTIF($P$2:P264,"Plein traitement")-COUNTIF(B265:$B$367,"Plein traitement"),0)))</f>
        <v>#NUM!</v>
      </c>
      <c r="N265" s="1" t="e">
        <f>droits_DT</f>
        <v>#NUM!</v>
      </c>
      <c r="O265" s="1" t="e">
        <f>IF(Tableau_calcul[[#This Row],[Date]]=K264,"",IF(AND(K265=DATE(YEAR(A265)+1,MONTH(A265),DAY(A265)),Tableau_absentéisme_décomposé[[#This Row],[Traitement]]="Demi traitement"),"anniv DT",IF(COUNTIF($P$2:P264,"Demi traitement")+IF(AND($A$60=$A$61,$B$60=$B$61,$B$60="Demi traitement"),COUNTIF(B265:$B$367,"Demi traitement")-1,COUNTIF(B265:$B$367,"Demi traitement"))&lt;droits_DT,droits_DT-COUNTIF($P$2:P264,"Demi traitement")-IF(AND($A$60=$A$61,$B$60=$B$61,$B$60="Demi traitement"),COUNTIF(B265:$B$367,"Demi traitement")-1,COUNTIF(B265:$B$367,"Demi traitement")),0)))</f>
        <v>#NUM!</v>
      </c>
      <c r="P265" s="1" t="e">
        <f>IF(M265="","",IF(OR(M265="anniv PT",M265&gt;0),"Plein traitement",IF(OR(LEFT(Statut_agent,1)="A",LEFT(Statut_agent,1)="B",LEFT(Statut_agent,1)="C"),"Demi Traitement",IF(OR(O265="anniv DT",O265&gt;0),"Demi traitement","Sans traitement"))))</f>
        <v>#NUM!</v>
      </c>
    </row>
    <row r="266" spans="1:16" x14ac:dyDescent="0.25">
      <c r="A266" s="28">
        <f>IF(AND(OR(MOD(YEAR(Tableau_calcul[[#This Row],[Date]])-1,400)=0,AND(MOD(YEAR(Tableau_calcul[[#This Row],[Date]])-1,4)=0,MOD(YEAR(Tableau_calcul[[#This Row],[Date]])-1,100)&lt;&gt;0)),MONTH(A265)=2,DAY(A265)=28,COUNTIF($A$2:A265,DATE(YEAR(A265),2,28))&lt;2),DATE(YEAR(Tableau_calcul[[#This Row],[Date]])-1,2,29),IF(AND(DAY(A265)=28,MONTH(A265)=2,COUNTIF($A$2:A265,DATE(YEAR(A265)-1,2,28))+COUNTIF($A$2:A265,DATE(YEAR(A265),2,28))&lt;2),DATE(YEAR(Tableau_calcul[[#This Row],[Date]])-1,2,28),DATE(YEAR(Tableau_calcul[[#This Row],[Date]])-1,MONTH(Tableau_calcul[[#This Row],[Date]]),DAY(Tableau_calcul[[#This Row],[Date]]))))</f>
        <v>693859</v>
      </c>
      <c r="B266" s="1" t="str">
        <f>IF(Tableau_absentéisme_décomposé[[#This Row],[Date]]=A265,"",IFERROR(INDEX(Tableau_absentéisme[],IF(AND(Tableau_absentéisme_décomposé[[#This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6" s="1" t="e">
        <f ca="1">IF(Tableau_calcul[[#This Row],[Traitement]]="","",IF(Tableau_calcul[[#This Row],[Traitement]]&lt;&gt;IF(K264=K265,OFFSET(Tableau_calcul[[#This Row],[Traitement]],2,0),OFFSET(Tableau_calcul[[#This Row],[Traitement]],-1,0)),"début","continue"))</f>
        <v>#NUM!</v>
      </c>
      <c r="E266" s="1" t="e">
        <f ca="1">IF(Tableau_calcul[[#This Row],[Traitement]]="","",IF(Tableau_calcul[[#This Row],[Traitement]]&lt;&gt;IF(Tableau_calcul[[#This Row],[Date]]=K267,OFFSET(Tableau_calcul[[#This Row],[Traitement]],2,0),OFFSET(Tableau_calcul[[#This Row],[Traitement]],1,0)),"fin","continue"))</f>
        <v>#NUM!</v>
      </c>
      <c r="F266" s="1">
        <f ca="1">COUNTIF($D$2:D266,"début")</f>
        <v>0</v>
      </c>
      <c r="G266" s="1" t="e">
        <f>IF(Tableau_calcul[[#This Row],[Traitement]]="","",CONCATENATE(Tableau_calcul[[#This Row],[agrégat.période.début]],Tableau_calcul[[#This Row],[agrégat.num]]))</f>
        <v>#NUM!</v>
      </c>
      <c r="H266" s="1" t="e">
        <f>IF(Tableau_calcul[[#This Row],[Traitement]]="","",CONCATENATE(IF(Tableau_calcul[[#This Row],[agrégat.période.fin]]="fin","fin","continue"),Tableau_calcul[[#This Row],[agrégat.num]]))</f>
        <v>#NUM!</v>
      </c>
      <c r="I266" s="5" t="e">
        <f ca="1">IF(Tableau_calcul[[#This Row],[agrégat.période.début]]="début",Tableau_calcul[[#This Row],[Date]],"")</f>
        <v>#NUM!</v>
      </c>
      <c r="J266" s="5" t="e">
        <f>IF(Tableau_calcul[[#This Row],[Traitement]]="","",IF(Tableau_calcul[[#This Row],[agrégat.num.période.fin]]=H265,"",VLOOKUP(CONCATENATE("fin",Tableau_calcul[[#This Row],[agrégat.num]]),Tableau_calcul[[agrégat.num.période.fin]:[Date]],4,FALSE)))</f>
        <v>#NUM!</v>
      </c>
      <c r="K266" s="5">
        <f>IF(AND(OR(MOD(YEAR(K265),400)=0,AND(MOD(YEAR(K265),4)=0,MOD(YEAR(K265),100)&lt;&gt;0)),MONTH(K265)=2,DAY(K265)=28),K265+1,
IF(AND(MONTH(K265)=2,DAY(K265)=28,COUNTIF($K$2:K265,DATE(YEAR(K265)-1,2,28))+COUNTIF($K$2:K265,DATE(YEAR(K265),2,28))&lt;2),DATE(YEAR(K265),2,28),IF(ROW()=2,Date_survenance,K265+1)))</f>
        <v>263</v>
      </c>
      <c r="L26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6" s="24" t="e">
        <f>IF(Tableau_calcul[[#This Row],[Date]]=K265,"",IF(AND(K266=DATE(YEAR(A266)+1,MONTH(A266),DAY(A266)),Tableau_absentéisme_décomposé[[#This Row],[Traitement]]="Plein traitement"),"anniv PT",IF(COUNTIF($P$2:P265,"Plein traitement")+COUNTIF(B266:$B$367,"Plein traitement")&lt;droits_PT,droits_PT-COUNTIF($P$2:P265,"Plein traitement")-COUNTIF(B266:$B$367,"Plein traitement"),0)))</f>
        <v>#NUM!</v>
      </c>
      <c r="N266" s="1" t="e">
        <f>droits_DT</f>
        <v>#NUM!</v>
      </c>
      <c r="O266" s="1" t="e">
        <f>IF(Tableau_calcul[[#This Row],[Date]]=K265,"",IF(AND(K266=DATE(YEAR(A266)+1,MONTH(A266),DAY(A266)),Tableau_absentéisme_décomposé[[#This Row],[Traitement]]="Demi traitement"),"anniv DT",IF(COUNTIF($P$2:P265,"Demi traitement")+IF(AND($A$60=$A$61,$B$60=$B$61,$B$60="Demi traitement"),COUNTIF(B266:$B$367,"Demi traitement")-1,COUNTIF(B266:$B$367,"Demi traitement"))&lt;droits_DT,droits_DT-COUNTIF($P$2:P265,"Demi traitement")-IF(AND($A$60=$A$61,$B$60=$B$61,$B$60="Demi traitement"),COUNTIF(B266:$B$367,"Demi traitement")-1,COUNTIF(B266:$B$367,"Demi traitement")),0)))</f>
        <v>#NUM!</v>
      </c>
      <c r="P266" s="1" t="e">
        <f>IF(M266="","",IF(OR(M266="anniv PT",M266&gt;0),"Plein traitement",IF(OR(LEFT(Statut_agent,1)="A",LEFT(Statut_agent,1)="B",LEFT(Statut_agent,1)="C"),"Demi Traitement",IF(OR(O266="anniv DT",O266&gt;0),"Demi traitement","Sans traitement"))))</f>
        <v>#NUM!</v>
      </c>
    </row>
    <row r="267" spans="1:16" x14ac:dyDescent="0.25">
      <c r="A267" s="28">
        <f>IF(AND(OR(MOD(YEAR(Tableau_calcul[[#This Row],[Date]])-1,400)=0,AND(MOD(YEAR(Tableau_calcul[[#This Row],[Date]])-1,4)=0,MOD(YEAR(Tableau_calcul[[#This Row],[Date]])-1,100)&lt;&gt;0)),MONTH(A266)=2,DAY(A266)=28,COUNTIF($A$2:A266,DATE(YEAR(A266),2,28))&lt;2),DATE(YEAR(Tableau_calcul[[#This Row],[Date]])-1,2,29),IF(AND(DAY(A266)=28,MONTH(A266)=2,COUNTIF($A$2:A266,DATE(YEAR(A266)-1,2,28))+COUNTIF($A$2:A266,DATE(YEAR(A266),2,28))&lt;2),DATE(YEAR(Tableau_calcul[[#This Row],[Date]])-1,2,28),DATE(YEAR(Tableau_calcul[[#This Row],[Date]])-1,MONTH(Tableau_calcul[[#This Row],[Date]]),DAY(Tableau_calcul[[#This Row],[Date]]))))</f>
        <v>693860</v>
      </c>
      <c r="B267" s="1" t="str">
        <f>IF(Tableau_absentéisme_décomposé[[#This Row],[Date]]=A266,"",IFERROR(INDEX(Tableau_absentéisme[],IF(AND(Tableau_absentéisme_décomposé[[#This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7" s="1" t="e">
        <f ca="1">IF(Tableau_calcul[[#This Row],[Traitement]]="","",IF(Tableau_calcul[[#This Row],[Traitement]]&lt;&gt;IF(K265=K266,OFFSET(Tableau_calcul[[#This Row],[Traitement]],2,0),OFFSET(Tableau_calcul[[#This Row],[Traitement]],-1,0)),"début","continue"))</f>
        <v>#NUM!</v>
      </c>
      <c r="E267" s="1" t="e">
        <f ca="1">IF(Tableau_calcul[[#This Row],[Traitement]]="","",IF(Tableau_calcul[[#This Row],[Traitement]]&lt;&gt;IF(Tableau_calcul[[#This Row],[Date]]=K268,OFFSET(Tableau_calcul[[#This Row],[Traitement]],2,0),OFFSET(Tableau_calcul[[#This Row],[Traitement]],1,0)),"fin","continue"))</f>
        <v>#NUM!</v>
      </c>
      <c r="F267" s="1">
        <f ca="1">COUNTIF($D$2:D267,"début")</f>
        <v>0</v>
      </c>
      <c r="G267" s="1" t="e">
        <f>IF(Tableau_calcul[[#This Row],[Traitement]]="","",CONCATENATE(Tableau_calcul[[#This Row],[agrégat.période.début]],Tableau_calcul[[#This Row],[agrégat.num]]))</f>
        <v>#NUM!</v>
      </c>
      <c r="H267" s="1" t="e">
        <f>IF(Tableau_calcul[[#This Row],[Traitement]]="","",CONCATENATE(IF(Tableau_calcul[[#This Row],[agrégat.période.fin]]="fin","fin","continue"),Tableau_calcul[[#This Row],[agrégat.num]]))</f>
        <v>#NUM!</v>
      </c>
      <c r="I267" s="5" t="e">
        <f ca="1">IF(Tableau_calcul[[#This Row],[agrégat.période.début]]="début",Tableau_calcul[[#This Row],[Date]],"")</f>
        <v>#NUM!</v>
      </c>
      <c r="J267" s="5" t="e">
        <f>IF(Tableau_calcul[[#This Row],[Traitement]]="","",IF(Tableau_calcul[[#This Row],[agrégat.num.période.fin]]=H266,"",VLOOKUP(CONCATENATE("fin",Tableau_calcul[[#This Row],[agrégat.num]]),Tableau_calcul[[agrégat.num.période.fin]:[Date]],4,FALSE)))</f>
        <v>#NUM!</v>
      </c>
      <c r="K267" s="5">
        <f>IF(AND(OR(MOD(YEAR(K266),400)=0,AND(MOD(YEAR(K266),4)=0,MOD(YEAR(K266),100)&lt;&gt;0)),MONTH(K266)=2,DAY(K266)=28),K266+1,
IF(AND(MONTH(K266)=2,DAY(K266)=28,COUNTIF($K$2:K266,DATE(YEAR(K266)-1,2,28))+COUNTIF($K$2:K266,DATE(YEAR(K266),2,28))&lt;2),DATE(YEAR(K266),2,28),IF(ROW()=2,Date_survenance,K266+1)))</f>
        <v>264</v>
      </c>
      <c r="L26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7" s="24" t="e">
        <f>IF(Tableau_calcul[[#This Row],[Date]]=K266,"",IF(AND(K267=DATE(YEAR(A267)+1,MONTH(A267),DAY(A267)),Tableau_absentéisme_décomposé[[#This Row],[Traitement]]="Plein traitement"),"anniv PT",IF(COUNTIF($P$2:P266,"Plein traitement")+COUNTIF(B267:$B$367,"Plein traitement")&lt;droits_PT,droits_PT-COUNTIF($P$2:P266,"Plein traitement")-COUNTIF(B267:$B$367,"Plein traitement"),0)))</f>
        <v>#NUM!</v>
      </c>
      <c r="N267" s="1" t="e">
        <f>droits_DT</f>
        <v>#NUM!</v>
      </c>
      <c r="O267" s="1" t="e">
        <f>IF(Tableau_calcul[[#This Row],[Date]]=K266,"",IF(AND(K267=DATE(YEAR(A267)+1,MONTH(A267),DAY(A267)),Tableau_absentéisme_décomposé[[#This Row],[Traitement]]="Demi traitement"),"anniv DT",IF(COUNTIF($P$2:P266,"Demi traitement")+IF(AND($A$60=$A$61,$B$60=$B$61,$B$60="Demi traitement"),COUNTIF(B267:$B$367,"Demi traitement")-1,COUNTIF(B267:$B$367,"Demi traitement"))&lt;droits_DT,droits_DT-COUNTIF($P$2:P266,"Demi traitement")-IF(AND($A$60=$A$61,$B$60=$B$61,$B$60="Demi traitement"),COUNTIF(B267:$B$367,"Demi traitement")-1,COUNTIF(B267:$B$367,"Demi traitement")),0)))</f>
        <v>#NUM!</v>
      </c>
      <c r="P267" s="1" t="e">
        <f>IF(M267="","",IF(OR(M267="anniv PT",M267&gt;0),"Plein traitement",IF(OR(LEFT(Statut_agent,1)="A",LEFT(Statut_agent,1)="B",LEFT(Statut_agent,1)="C"),"Demi Traitement",IF(OR(O267="anniv DT",O267&gt;0),"Demi traitement","Sans traitement"))))</f>
        <v>#NUM!</v>
      </c>
    </row>
    <row r="268" spans="1:16" x14ac:dyDescent="0.25">
      <c r="A268" s="28">
        <f>IF(AND(OR(MOD(YEAR(Tableau_calcul[[#This Row],[Date]])-1,400)=0,AND(MOD(YEAR(Tableau_calcul[[#This Row],[Date]])-1,4)=0,MOD(YEAR(Tableau_calcul[[#This Row],[Date]])-1,100)&lt;&gt;0)),MONTH(A267)=2,DAY(A267)=28,COUNTIF($A$2:A267,DATE(YEAR(A267),2,28))&lt;2),DATE(YEAR(Tableau_calcul[[#This Row],[Date]])-1,2,29),IF(AND(DAY(A267)=28,MONTH(A267)=2,COUNTIF($A$2:A267,DATE(YEAR(A267)-1,2,28))+COUNTIF($A$2:A267,DATE(YEAR(A267),2,28))&lt;2),DATE(YEAR(Tableau_calcul[[#This Row],[Date]])-1,2,28),DATE(YEAR(Tableau_calcul[[#This Row],[Date]])-1,MONTH(Tableau_calcul[[#This Row],[Date]]),DAY(Tableau_calcul[[#This Row],[Date]]))))</f>
        <v>693861</v>
      </c>
      <c r="B268" s="1" t="str">
        <f>IF(Tableau_absentéisme_décomposé[[#This Row],[Date]]=A267,"",IFERROR(INDEX(Tableau_absentéisme[],IF(AND(Tableau_absentéisme_décomposé[[#This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8" s="1" t="e">
        <f ca="1">IF(Tableau_calcul[[#This Row],[Traitement]]="","",IF(Tableau_calcul[[#This Row],[Traitement]]&lt;&gt;IF(K266=K267,OFFSET(Tableau_calcul[[#This Row],[Traitement]],2,0),OFFSET(Tableau_calcul[[#This Row],[Traitement]],-1,0)),"début","continue"))</f>
        <v>#NUM!</v>
      </c>
      <c r="E268" s="1" t="e">
        <f ca="1">IF(Tableau_calcul[[#This Row],[Traitement]]="","",IF(Tableau_calcul[[#This Row],[Traitement]]&lt;&gt;IF(Tableau_calcul[[#This Row],[Date]]=K269,OFFSET(Tableau_calcul[[#This Row],[Traitement]],2,0),OFFSET(Tableau_calcul[[#This Row],[Traitement]],1,0)),"fin","continue"))</f>
        <v>#NUM!</v>
      </c>
      <c r="F268" s="1">
        <f ca="1">COUNTIF($D$2:D268,"début")</f>
        <v>0</v>
      </c>
      <c r="G268" s="1" t="e">
        <f>IF(Tableau_calcul[[#This Row],[Traitement]]="","",CONCATENATE(Tableau_calcul[[#This Row],[agrégat.période.début]],Tableau_calcul[[#This Row],[agrégat.num]]))</f>
        <v>#NUM!</v>
      </c>
      <c r="H268" s="1" t="e">
        <f>IF(Tableau_calcul[[#This Row],[Traitement]]="","",CONCATENATE(IF(Tableau_calcul[[#This Row],[agrégat.période.fin]]="fin","fin","continue"),Tableau_calcul[[#This Row],[agrégat.num]]))</f>
        <v>#NUM!</v>
      </c>
      <c r="I268" s="5" t="e">
        <f ca="1">IF(Tableau_calcul[[#This Row],[agrégat.période.début]]="début",Tableau_calcul[[#This Row],[Date]],"")</f>
        <v>#NUM!</v>
      </c>
      <c r="J268" s="5" t="e">
        <f>IF(Tableau_calcul[[#This Row],[Traitement]]="","",IF(Tableau_calcul[[#This Row],[agrégat.num.période.fin]]=H267,"",VLOOKUP(CONCATENATE("fin",Tableau_calcul[[#This Row],[agrégat.num]]),Tableau_calcul[[agrégat.num.période.fin]:[Date]],4,FALSE)))</f>
        <v>#NUM!</v>
      </c>
      <c r="K268" s="5">
        <f>IF(AND(OR(MOD(YEAR(K267),400)=0,AND(MOD(YEAR(K267),4)=0,MOD(YEAR(K267),100)&lt;&gt;0)),MONTH(K267)=2,DAY(K267)=28),K267+1,
IF(AND(MONTH(K267)=2,DAY(K267)=28,COUNTIF($K$2:K267,DATE(YEAR(K267)-1,2,28))+COUNTIF($K$2:K267,DATE(YEAR(K267),2,28))&lt;2),DATE(YEAR(K267),2,28),IF(ROW()=2,Date_survenance,K267+1)))</f>
        <v>265</v>
      </c>
      <c r="L26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8" s="24" t="e">
        <f>IF(Tableau_calcul[[#This Row],[Date]]=K267,"",IF(AND(K268=DATE(YEAR(A268)+1,MONTH(A268),DAY(A268)),Tableau_absentéisme_décomposé[[#This Row],[Traitement]]="Plein traitement"),"anniv PT",IF(COUNTIF($P$2:P267,"Plein traitement")+COUNTIF(B268:$B$367,"Plein traitement")&lt;droits_PT,droits_PT-COUNTIF($P$2:P267,"Plein traitement")-COUNTIF(B268:$B$367,"Plein traitement"),0)))</f>
        <v>#NUM!</v>
      </c>
      <c r="N268" s="1" t="e">
        <f>droits_DT</f>
        <v>#NUM!</v>
      </c>
      <c r="O268" s="1" t="e">
        <f>IF(Tableau_calcul[[#This Row],[Date]]=K267,"",IF(AND(K268=DATE(YEAR(A268)+1,MONTH(A268),DAY(A268)),Tableau_absentéisme_décomposé[[#This Row],[Traitement]]="Demi traitement"),"anniv DT",IF(COUNTIF($P$2:P267,"Demi traitement")+IF(AND($A$60=$A$61,$B$60=$B$61,$B$60="Demi traitement"),COUNTIF(B268:$B$367,"Demi traitement")-1,COUNTIF(B268:$B$367,"Demi traitement"))&lt;droits_DT,droits_DT-COUNTIF($P$2:P267,"Demi traitement")-IF(AND($A$60=$A$61,$B$60=$B$61,$B$60="Demi traitement"),COUNTIF(B268:$B$367,"Demi traitement")-1,COUNTIF(B268:$B$367,"Demi traitement")),0)))</f>
        <v>#NUM!</v>
      </c>
      <c r="P268" s="1" t="e">
        <f>IF(M268="","",IF(OR(M268="anniv PT",M268&gt;0),"Plein traitement",IF(OR(LEFT(Statut_agent,1)="A",LEFT(Statut_agent,1)="B",LEFT(Statut_agent,1)="C"),"Demi Traitement",IF(OR(O268="anniv DT",O268&gt;0),"Demi traitement","Sans traitement"))))</f>
        <v>#NUM!</v>
      </c>
    </row>
    <row r="269" spans="1:16" x14ac:dyDescent="0.25">
      <c r="A269" s="28">
        <f>IF(AND(OR(MOD(YEAR(Tableau_calcul[[#This Row],[Date]])-1,400)=0,AND(MOD(YEAR(Tableau_calcul[[#This Row],[Date]])-1,4)=0,MOD(YEAR(Tableau_calcul[[#This Row],[Date]])-1,100)&lt;&gt;0)),MONTH(A268)=2,DAY(A268)=28,COUNTIF($A$2:A268,DATE(YEAR(A268),2,28))&lt;2),DATE(YEAR(Tableau_calcul[[#This Row],[Date]])-1,2,29),IF(AND(DAY(A268)=28,MONTH(A268)=2,COUNTIF($A$2:A268,DATE(YEAR(A268)-1,2,28))+COUNTIF($A$2:A268,DATE(YEAR(A268),2,28))&lt;2),DATE(YEAR(Tableau_calcul[[#This Row],[Date]])-1,2,28),DATE(YEAR(Tableau_calcul[[#This Row],[Date]])-1,MONTH(Tableau_calcul[[#This Row],[Date]]),DAY(Tableau_calcul[[#This Row],[Date]]))))</f>
        <v>693862</v>
      </c>
      <c r="B269" s="1" t="str">
        <f>IF(Tableau_absentéisme_décomposé[[#This Row],[Date]]=A268,"",IFERROR(INDEX(Tableau_absentéisme[],IF(AND(Tableau_absentéisme_décomposé[[#This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69" s="1" t="e">
        <f ca="1">IF(Tableau_calcul[[#This Row],[Traitement]]="","",IF(Tableau_calcul[[#This Row],[Traitement]]&lt;&gt;IF(K267=K268,OFFSET(Tableau_calcul[[#This Row],[Traitement]],2,0),OFFSET(Tableau_calcul[[#This Row],[Traitement]],-1,0)),"début","continue"))</f>
        <v>#NUM!</v>
      </c>
      <c r="E269" s="1" t="e">
        <f ca="1">IF(Tableau_calcul[[#This Row],[Traitement]]="","",IF(Tableau_calcul[[#This Row],[Traitement]]&lt;&gt;IF(Tableau_calcul[[#This Row],[Date]]=K270,OFFSET(Tableau_calcul[[#This Row],[Traitement]],2,0),OFFSET(Tableau_calcul[[#This Row],[Traitement]],1,0)),"fin","continue"))</f>
        <v>#NUM!</v>
      </c>
      <c r="F269" s="1">
        <f ca="1">COUNTIF($D$2:D269,"début")</f>
        <v>0</v>
      </c>
      <c r="G269" s="1" t="e">
        <f>IF(Tableau_calcul[[#This Row],[Traitement]]="","",CONCATENATE(Tableau_calcul[[#This Row],[agrégat.période.début]],Tableau_calcul[[#This Row],[agrégat.num]]))</f>
        <v>#NUM!</v>
      </c>
      <c r="H269" s="1" t="e">
        <f>IF(Tableau_calcul[[#This Row],[Traitement]]="","",CONCATENATE(IF(Tableau_calcul[[#This Row],[agrégat.période.fin]]="fin","fin","continue"),Tableau_calcul[[#This Row],[agrégat.num]]))</f>
        <v>#NUM!</v>
      </c>
      <c r="I269" s="5" t="e">
        <f ca="1">IF(Tableau_calcul[[#This Row],[agrégat.période.début]]="début",Tableau_calcul[[#This Row],[Date]],"")</f>
        <v>#NUM!</v>
      </c>
      <c r="J269" s="5" t="e">
        <f>IF(Tableau_calcul[[#This Row],[Traitement]]="","",IF(Tableau_calcul[[#This Row],[agrégat.num.période.fin]]=H268,"",VLOOKUP(CONCATENATE("fin",Tableau_calcul[[#This Row],[agrégat.num]]),Tableau_calcul[[agrégat.num.période.fin]:[Date]],4,FALSE)))</f>
        <v>#NUM!</v>
      </c>
      <c r="K269" s="5">
        <f>IF(AND(OR(MOD(YEAR(K268),400)=0,AND(MOD(YEAR(K268),4)=0,MOD(YEAR(K268),100)&lt;&gt;0)),MONTH(K268)=2,DAY(K268)=28),K268+1,
IF(AND(MONTH(K268)=2,DAY(K268)=28,COUNTIF($K$2:K268,DATE(YEAR(K268)-1,2,28))+COUNTIF($K$2:K268,DATE(YEAR(K268),2,28))&lt;2),DATE(YEAR(K268),2,28),IF(ROW()=2,Date_survenance,K268+1)))</f>
        <v>266</v>
      </c>
      <c r="L26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69" s="24" t="e">
        <f>IF(Tableau_calcul[[#This Row],[Date]]=K268,"",IF(AND(K269=DATE(YEAR(A269)+1,MONTH(A269),DAY(A269)),Tableau_absentéisme_décomposé[[#This Row],[Traitement]]="Plein traitement"),"anniv PT",IF(COUNTIF($P$2:P268,"Plein traitement")+COUNTIF(B269:$B$367,"Plein traitement")&lt;droits_PT,droits_PT-COUNTIF($P$2:P268,"Plein traitement")-COUNTIF(B269:$B$367,"Plein traitement"),0)))</f>
        <v>#NUM!</v>
      </c>
      <c r="N269" s="1" t="e">
        <f>droits_DT</f>
        <v>#NUM!</v>
      </c>
      <c r="O269" s="1" t="e">
        <f>IF(Tableau_calcul[[#This Row],[Date]]=K268,"",IF(AND(K269=DATE(YEAR(A269)+1,MONTH(A269),DAY(A269)),Tableau_absentéisme_décomposé[[#This Row],[Traitement]]="Demi traitement"),"anniv DT",IF(COUNTIF($P$2:P268,"Demi traitement")+IF(AND($A$60=$A$61,$B$60=$B$61,$B$60="Demi traitement"),COUNTIF(B269:$B$367,"Demi traitement")-1,COUNTIF(B269:$B$367,"Demi traitement"))&lt;droits_DT,droits_DT-COUNTIF($P$2:P268,"Demi traitement")-IF(AND($A$60=$A$61,$B$60=$B$61,$B$60="Demi traitement"),COUNTIF(B269:$B$367,"Demi traitement")-1,COUNTIF(B269:$B$367,"Demi traitement")),0)))</f>
        <v>#NUM!</v>
      </c>
      <c r="P269" s="1" t="e">
        <f>IF(M269="","",IF(OR(M269="anniv PT",M269&gt;0),"Plein traitement",IF(OR(LEFT(Statut_agent,1)="A",LEFT(Statut_agent,1)="B",LEFT(Statut_agent,1)="C"),"Demi Traitement",IF(OR(O269="anniv DT",O269&gt;0),"Demi traitement","Sans traitement"))))</f>
        <v>#NUM!</v>
      </c>
    </row>
    <row r="270" spans="1:16" x14ac:dyDescent="0.25">
      <c r="A270" s="28">
        <f>IF(AND(OR(MOD(YEAR(Tableau_calcul[[#This Row],[Date]])-1,400)=0,AND(MOD(YEAR(Tableau_calcul[[#This Row],[Date]])-1,4)=0,MOD(YEAR(Tableau_calcul[[#This Row],[Date]])-1,100)&lt;&gt;0)),MONTH(A269)=2,DAY(A269)=28,COUNTIF($A$2:A269,DATE(YEAR(A269),2,28))&lt;2),DATE(YEAR(Tableau_calcul[[#This Row],[Date]])-1,2,29),IF(AND(DAY(A269)=28,MONTH(A269)=2,COUNTIF($A$2:A269,DATE(YEAR(A269)-1,2,28))+COUNTIF($A$2:A269,DATE(YEAR(A269),2,28))&lt;2),DATE(YEAR(Tableau_calcul[[#This Row],[Date]])-1,2,28),DATE(YEAR(Tableau_calcul[[#This Row],[Date]])-1,MONTH(Tableau_calcul[[#This Row],[Date]]),DAY(Tableau_calcul[[#This Row],[Date]]))))</f>
        <v>693863</v>
      </c>
      <c r="B270" s="1" t="str">
        <f>IF(Tableau_absentéisme_décomposé[[#This Row],[Date]]=A269,"",IFERROR(INDEX(Tableau_absentéisme[],IF(AND(Tableau_absentéisme_décomposé[[#This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0" s="1" t="e">
        <f ca="1">IF(Tableau_calcul[[#This Row],[Traitement]]="","",IF(Tableau_calcul[[#This Row],[Traitement]]&lt;&gt;IF(K268=K269,OFFSET(Tableau_calcul[[#This Row],[Traitement]],2,0),OFFSET(Tableau_calcul[[#This Row],[Traitement]],-1,0)),"début","continue"))</f>
        <v>#NUM!</v>
      </c>
      <c r="E270" s="1" t="e">
        <f ca="1">IF(Tableau_calcul[[#This Row],[Traitement]]="","",IF(Tableau_calcul[[#This Row],[Traitement]]&lt;&gt;IF(Tableau_calcul[[#This Row],[Date]]=K271,OFFSET(Tableau_calcul[[#This Row],[Traitement]],2,0),OFFSET(Tableau_calcul[[#This Row],[Traitement]],1,0)),"fin","continue"))</f>
        <v>#NUM!</v>
      </c>
      <c r="F270" s="1">
        <f ca="1">COUNTIF($D$2:D270,"début")</f>
        <v>0</v>
      </c>
      <c r="G270" s="1" t="e">
        <f>IF(Tableau_calcul[[#This Row],[Traitement]]="","",CONCATENATE(Tableau_calcul[[#This Row],[agrégat.période.début]],Tableau_calcul[[#This Row],[agrégat.num]]))</f>
        <v>#NUM!</v>
      </c>
      <c r="H270" s="1" t="e">
        <f>IF(Tableau_calcul[[#This Row],[Traitement]]="","",CONCATENATE(IF(Tableau_calcul[[#This Row],[agrégat.période.fin]]="fin","fin","continue"),Tableau_calcul[[#This Row],[agrégat.num]]))</f>
        <v>#NUM!</v>
      </c>
      <c r="I270" s="5" t="e">
        <f ca="1">IF(Tableau_calcul[[#This Row],[agrégat.période.début]]="début",Tableau_calcul[[#This Row],[Date]],"")</f>
        <v>#NUM!</v>
      </c>
      <c r="J270" s="5" t="e">
        <f>IF(Tableau_calcul[[#This Row],[Traitement]]="","",IF(Tableau_calcul[[#This Row],[agrégat.num.période.fin]]=H269,"",VLOOKUP(CONCATENATE("fin",Tableau_calcul[[#This Row],[agrégat.num]]),Tableau_calcul[[agrégat.num.période.fin]:[Date]],4,FALSE)))</f>
        <v>#NUM!</v>
      </c>
      <c r="K270" s="5">
        <f>IF(AND(OR(MOD(YEAR(K269),400)=0,AND(MOD(YEAR(K269),4)=0,MOD(YEAR(K269),100)&lt;&gt;0)),MONTH(K269)=2,DAY(K269)=28),K269+1,
IF(AND(MONTH(K269)=2,DAY(K269)=28,COUNTIF($K$2:K269,DATE(YEAR(K269)-1,2,28))+COUNTIF($K$2:K269,DATE(YEAR(K269),2,28))&lt;2),DATE(YEAR(K269),2,28),IF(ROW()=2,Date_survenance,K269+1)))</f>
        <v>267</v>
      </c>
      <c r="L27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0" s="24" t="e">
        <f>IF(Tableau_calcul[[#This Row],[Date]]=K269,"",IF(AND(K270=DATE(YEAR(A270)+1,MONTH(A270),DAY(A270)),Tableau_absentéisme_décomposé[[#This Row],[Traitement]]="Plein traitement"),"anniv PT",IF(COUNTIF($P$2:P269,"Plein traitement")+COUNTIF(B270:$B$367,"Plein traitement")&lt;droits_PT,droits_PT-COUNTIF($P$2:P269,"Plein traitement")-COUNTIF(B270:$B$367,"Plein traitement"),0)))</f>
        <v>#NUM!</v>
      </c>
      <c r="N270" s="1" t="e">
        <f>droits_DT</f>
        <v>#NUM!</v>
      </c>
      <c r="O270" s="1" t="e">
        <f>IF(Tableau_calcul[[#This Row],[Date]]=K269,"",IF(AND(K270=DATE(YEAR(A270)+1,MONTH(A270),DAY(A270)),Tableau_absentéisme_décomposé[[#This Row],[Traitement]]="Demi traitement"),"anniv DT",IF(COUNTIF($P$2:P269,"Demi traitement")+IF(AND($A$60=$A$61,$B$60=$B$61,$B$60="Demi traitement"),COUNTIF(B270:$B$367,"Demi traitement")-1,COUNTIF(B270:$B$367,"Demi traitement"))&lt;droits_DT,droits_DT-COUNTIF($P$2:P269,"Demi traitement")-IF(AND($A$60=$A$61,$B$60=$B$61,$B$60="Demi traitement"),COUNTIF(B270:$B$367,"Demi traitement")-1,COUNTIF(B270:$B$367,"Demi traitement")),0)))</f>
        <v>#NUM!</v>
      </c>
      <c r="P270" s="1" t="e">
        <f>IF(M270="","",IF(OR(M270="anniv PT",M270&gt;0),"Plein traitement",IF(OR(LEFT(Statut_agent,1)="A",LEFT(Statut_agent,1)="B",LEFT(Statut_agent,1)="C"),"Demi Traitement",IF(OR(O270="anniv DT",O270&gt;0),"Demi traitement","Sans traitement"))))</f>
        <v>#NUM!</v>
      </c>
    </row>
    <row r="271" spans="1:16" x14ac:dyDescent="0.25">
      <c r="A271" s="28">
        <f>IF(AND(OR(MOD(YEAR(Tableau_calcul[[#This Row],[Date]])-1,400)=0,AND(MOD(YEAR(Tableau_calcul[[#This Row],[Date]])-1,4)=0,MOD(YEAR(Tableau_calcul[[#This Row],[Date]])-1,100)&lt;&gt;0)),MONTH(A270)=2,DAY(A270)=28,COUNTIF($A$2:A270,DATE(YEAR(A270),2,28))&lt;2),DATE(YEAR(Tableau_calcul[[#This Row],[Date]])-1,2,29),IF(AND(DAY(A270)=28,MONTH(A270)=2,COUNTIF($A$2:A270,DATE(YEAR(A270)-1,2,28))+COUNTIF($A$2:A270,DATE(YEAR(A270),2,28))&lt;2),DATE(YEAR(Tableau_calcul[[#This Row],[Date]])-1,2,28),DATE(YEAR(Tableau_calcul[[#This Row],[Date]])-1,MONTH(Tableau_calcul[[#This Row],[Date]]),DAY(Tableau_calcul[[#This Row],[Date]]))))</f>
        <v>693864</v>
      </c>
      <c r="B271" s="1" t="str">
        <f>IF(Tableau_absentéisme_décomposé[[#This Row],[Date]]=A270,"",IFERROR(INDEX(Tableau_absentéisme[],IF(AND(Tableau_absentéisme_décomposé[[#This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1" s="1" t="e">
        <f ca="1">IF(Tableau_calcul[[#This Row],[Traitement]]="","",IF(Tableau_calcul[[#This Row],[Traitement]]&lt;&gt;IF(K269=K270,OFFSET(Tableau_calcul[[#This Row],[Traitement]],2,0),OFFSET(Tableau_calcul[[#This Row],[Traitement]],-1,0)),"début","continue"))</f>
        <v>#NUM!</v>
      </c>
      <c r="E271" s="1" t="e">
        <f ca="1">IF(Tableau_calcul[[#This Row],[Traitement]]="","",IF(Tableau_calcul[[#This Row],[Traitement]]&lt;&gt;IF(Tableau_calcul[[#This Row],[Date]]=K272,OFFSET(Tableau_calcul[[#This Row],[Traitement]],2,0),OFFSET(Tableau_calcul[[#This Row],[Traitement]],1,0)),"fin","continue"))</f>
        <v>#NUM!</v>
      </c>
      <c r="F271" s="1">
        <f ca="1">COUNTIF($D$2:D271,"début")</f>
        <v>0</v>
      </c>
      <c r="G271" s="1" t="e">
        <f>IF(Tableau_calcul[[#This Row],[Traitement]]="","",CONCATENATE(Tableau_calcul[[#This Row],[agrégat.période.début]],Tableau_calcul[[#This Row],[agrégat.num]]))</f>
        <v>#NUM!</v>
      </c>
      <c r="H271" s="1" t="e">
        <f>IF(Tableau_calcul[[#This Row],[Traitement]]="","",CONCATENATE(IF(Tableau_calcul[[#This Row],[agrégat.période.fin]]="fin","fin","continue"),Tableau_calcul[[#This Row],[agrégat.num]]))</f>
        <v>#NUM!</v>
      </c>
      <c r="I271" s="5" t="e">
        <f ca="1">IF(Tableau_calcul[[#This Row],[agrégat.période.début]]="début",Tableau_calcul[[#This Row],[Date]],"")</f>
        <v>#NUM!</v>
      </c>
      <c r="J271" s="5" t="e">
        <f>IF(Tableau_calcul[[#This Row],[Traitement]]="","",IF(Tableau_calcul[[#This Row],[agrégat.num.période.fin]]=H270,"",VLOOKUP(CONCATENATE("fin",Tableau_calcul[[#This Row],[agrégat.num]]),Tableau_calcul[[agrégat.num.période.fin]:[Date]],4,FALSE)))</f>
        <v>#NUM!</v>
      </c>
      <c r="K271" s="5">
        <f>IF(AND(OR(MOD(YEAR(K270),400)=0,AND(MOD(YEAR(K270),4)=0,MOD(YEAR(K270),100)&lt;&gt;0)),MONTH(K270)=2,DAY(K270)=28),K270+1,
IF(AND(MONTH(K270)=2,DAY(K270)=28,COUNTIF($K$2:K270,DATE(YEAR(K270)-1,2,28))+COUNTIF($K$2:K270,DATE(YEAR(K270),2,28))&lt;2),DATE(YEAR(K270),2,28),IF(ROW()=2,Date_survenance,K270+1)))</f>
        <v>268</v>
      </c>
      <c r="L27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1" s="24" t="e">
        <f>IF(Tableau_calcul[[#This Row],[Date]]=K270,"",IF(AND(K271=DATE(YEAR(A271)+1,MONTH(A271),DAY(A271)),Tableau_absentéisme_décomposé[[#This Row],[Traitement]]="Plein traitement"),"anniv PT",IF(COUNTIF($P$2:P270,"Plein traitement")+COUNTIF(B271:$B$367,"Plein traitement")&lt;droits_PT,droits_PT-COUNTIF($P$2:P270,"Plein traitement")-COUNTIF(B271:$B$367,"Plein traitement"),0)))</f>
        <v>#NUM!</v>
      </c>
      <c r="N271" s="1" t="e">
        <f>droits_DT</f>
        <v>#NUM!</v>
      </c>
      <c r="O271" s="1" t="e">
        <f>IF(Tableau_calcul[[#This Row],[Date]]=K270,"",IF(AND(K271=DATE(YEAR(A271)+1,MONTH(A271),DAY(A271)),Tableau_absentéisme_décomposé[[#This Row],[Traitement]]="Demi traitement"),"anniv DT",IF(COUNTIF($P$2:P270,"Demi traitement")+IF(AND($A$60=$A$61,$B$60=$B$61,$B$60="Demi traitement"),COUNTIF(B271:$B$367,"Demi traitement")-1,COUNTIF(B271:$B$367,"Demi traitement"))&lt;droits_DT,droits_DT-COUNTIF($P$2:P270,"Demi traitement")-IF(AND($A$60=$A$61,$B$60=$B$61,$B$60="Demi traitement"),COUNTIF(B271:$B$367,"Demi traitement")-1,COUNTIF(B271:$B$367,"Demi traitement")),0)))</f>
        <v>#NUM!</v>
      </c>
      <c r="P271" s="1" t="e">
        <f>IF(M271="","",IF(OR(M271="anniv PT",M271&gt;0),"Plein traitement",IF(OR(LEFT(Statut_agent,1)="A",LEFT(Statut_agent,1)="B",LEFT(Statut_agent,1)="C"),"Demi Traitement",IF(OR(O271="anniv DT",O271&gt;0),"Demi traitement","Sans traitement"))))</f>
        <v>#NUM!</v>
      </c>
    </row>
    <row r="272" spans="1:16" x14ac:dyDescent="0.25">
      <c r="A272" s="28">
        <f>IF(AND(OR(MOD(YEAR(Tableau_calcul[[#This Row],[Date]])-1,400)=0,AND(MOD(YEAR(Tableau_calcul[[#This Row],[Date]])-1,4)=0,MOD(YEAR(Tableau_calcul[[#This Row],[Date]])-1,100)&lt;&gt;0)),MONTH(A271)=2,DAY(A271)=28,COUNTIF($A$2:A271,DATE(YEAR(A271),2,28))&lt;2),DATE(YEAR(Tableau_calcul[[#This Row],[Date]])-1,2,29),IF(AND(DAY(A271)=28,MONTH(A271)=2,COUNTIF($A$2:A271,DATE(YEAR(A271)-1,2,28))+COUNTIF($A$2:A271,DATE(YEAR(A271),2,28))&lt;2),DATE(YEAR(Tableau_calcul[[#This Row],[Date]])-1,2,28),DATE(YEAR(Tableau_calcul[[#This Row],[Date]])-1,MONTH(Tableau_calcul[[#This Row],[Date]]),DAY(Tableau_calcul[[#This Row],[Date]]))))</f>
        <v>693865</v>
      </c>
      <c r="B272" s="1" t="str">
        <f>IF(Tableau_absentéisme_décomposé[[#This Row],[Date]]=A271,"",IFERROR(INDEX(Tableau_absentéisme[],IF(AND(Tableau_absentéisme_décomposé[[#This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2" s="1" t="e">
        <f ca="1">IF(Tableau_calcul[[#This Row],[Traitement]]="","",IF(Tableau_calcul[[#This Row],[Traitement]]&lt;&gt;IF(K270=K271,OFFSET(Tableau_calcul[[#This Row],[Traitement]],2,0),OFFSET(Tableau_calcul[[#This Row],[Traitement]],-1,0)),"début","continue"))</f>
        <v>#NUM!</v>
      </c>
      <c r="E272" s="1" t="e">
        <f ca="1">IF(Tableau_calcul[[#This Row],[Traitement]]="","",IF(Tableau_calcul[[#This Row],[Traitement]]&lt;&gt;IF(Tableau_calcul[[#This Row],[Date]]=K273,OFFSET(Tableau_calcul[[#This Row],[Traitement]],2,0),OFFSET(Tableau_calcul[[#This Row],[Traitement]],1,0)),"fin","continue"))</f>
        <v>#NUM!</v>
      </c>
      <c r="F272" s="1">
        <f ca="1">COUNTIF($D$2:D272,"début")</f>
        <v>0</v>
      </c>
      <c r="G272" s="1" t="e">
        <f>IF(Tableau_calcul[[#This Row],[Traitement]]="","",CONCATENATE(Tableau_calcul[[#This Row],[agrégat.période.début]],Tableau_calcul[[#This Row],[agrégat.num]]))</f>
        <v>#NUM!</v>
      </c>
      <c r="H272" s="1" t="e">
        <f>IF(Tableau_calcul[[#This Row],[Traitement]]="","",CONCATENATE(IF(Tableau_calcul[[#This Row],[agrégat.période.fin]]="fin","fin","continue"),Tableau_calcul[[#This Row],[agrégat.num]]))</f>
        <v>#NUM!</v>
      </c>
      <c r="I272" s="5" t="e">
        <f ca="1">IF(Tableau_calcul[[#This Row],[agrégat.période.début]]="début",Tableau_calcul[[#This Row],[Date]],"")</f>
        <v>#NUM!</v>
      </c>
      <c r="J272" s="5" t="e">
        <f>IF(Tableau_calcul[[#This Row],[Traitement]]="","",IF(Tableau_calcul[[#This Row],[agrégat.num.période.fin]]=H271,"",VLOOKUP(CONCATENATE("fin",Tableau_calcul[[#This Row],[agrégat.num]]),Tableau_calcul[[agrégat.num.période.fin]:[Date]],4,FALSE)))</f>
        <v>#NUM!</v>
      </c>
      <c r="K272" s="5">
        <f>IF(AND(OR(MOD(YEAR(K271),400)=0,AND(MOD(YEAR(K271),4)=0,MOD(YEAR(K271),100)&lt;&gt;0)),MONTH(K271)=2,DAY(K271)=28),K271+1,
IF(AND(MONTH(K271)=2,DAY(K271)=28,COUNTIF($K$2:K271,DATE(YEAR(K271)-1,2,28))+COUNTIF($K$2:K271,DATE(YEAR(K271),2,28))&lt;2),DATE(YEAR(K271),2,28),IF(ROW()=2,Date_survenance,K271+1)))</f>
        <v>269</v>
      </c>
      <c r="L27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2" s="24" t="e">
        <f>IF(Tableau_calcul[[#This Row],[Date]]=K271,"",IF(AND(K272=DATE(YEAR(A272)+1,MONTH(A272),DAY(A272)),Tableau_absentéisme_décomposé[[#This Row],[Traitement]]="Plein traitement"),"anniv PT",IF(COUNTIF($P$2:P271,"Plein traitement")+COUNTIF(B272:$B$367,"Plein traitement")&lt;droits_PT,droits_PT-COUNTIF($P$2:P271,"Plein traitement")-COUNTIF(B272:$B$367,"Plein traitement"),0)))</f>
        <v>#NUM!</v>
      </c>
      <c r="N272" s="1" t="e">
        <f>droits_DT</f>
        <v>#NUM!</v>
      </c>
      <c r="O272" s="1" t="e">
        <f>IF(Tableau_calcul[[#This Row],[Date]]=K271,"",IF(AND(K272=DATE(YEAR(A272)+1,MONTH(A272),DAY(A272)),Tableau_absentéisme_décomposé[[#This Row],[Traitement]]="Demi traitement"),"anniv DT",IF(COUNTIF($P$2:P271,"Demi traitement")+IF(AND($A$60=$A$61,$B$60=$B$61,$B$60="Demi traitement"),COUNTIF(B272:$B$367,"Demi traitement")-1,COUNTIF(B272:$B$367,"Demi traitement"))&lt;droits_DT,droits_DT-COUNTIF($P$2:P271,"Demi traitement")-IF(AND($A$60=$A$61,$B$60=$B$61,$B$60="Demi traitement"),COUNTIF(B272:$B$367,"Demi traitement")-1,COUNTIF(B272:$B$367,"Demi traitement")),0)))</f>
        <v>#NUM!</v>
      </c>
      <c r="P272" s="1" t="e">
        <f>IF(M272="","",IF(OR(M272="anniv PT",M272&gt;0),"Plein traitement",IF(OR(LEFT(Statut_agent,1)="A",LEFT(Statut_agent,1)="B",LEFT(Statut_agent,1)="C"),"Demi Traitement",IF(OR(O272="anniv DT",O272&gt;0),"Demi traitement","Sans traitement"))))</f>
        <v>#NUM!</v>
      </c>
    </row>
    <row r="273" spans="1:16" x14ac:dyDescent="0.25">
      <c r="A273" s="28">
        <f>IF(AND(OR(MOD(YEAR(Tableau_calcul[[#This Row],[Date]])-1,400)=0,AND(MOD(YEAR(Tableau_calcul[[#This Row],[Date]])-1,4)=0,MOD(YEAR(Tableau_calcul[[#This Row],[Date]])-1,100)&lt;&gt;0)),MONTH(A272)=2,DAY(A272)=28,COUNTIF($A$2:A272,DATE(YEAR(A272),2,28))&lt;2),DATE(YEAR(Tableau_calcul[[#This Row],[Date]])-1,2,29),IF(AND(DAY(A272)=28,MONTH(A272)=2,COUNTIF($A$2:A272,DATE(YEAR(A272)-1,2,28))+COUNTIF($A$2:A272,DATE(YEAR(A272),2,28))&lt;2),DATE(YEAR(Tableau_calcul[[#This Row],[Date]])-1,2,28),DATE(YEAR(Tableau_calcul[[#This Row],[Date]])-1,MONTH(Tableau_calcul[[#This Row],[Date]]),DAY(Tableau_calcul[[#This Row],[Date]]))))</f>
        <v>693866</v>
      </c>
      <c r="B273" s="1" t="str">
        <f>IF(Tableau_absentéisme_décomposé[[#This Row],[Date]]=A272,"",IFERROR(INDEX(Tableau_absentéisme[],IF(AND(Tableau_absentéisme_décomposé[[#This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3" s="1" t="e">
        <f ca="1">IF(Tableau_calcul[[#This Row],[Traitement]]="","",IF(Tableau_calcul[[#This Row],[Traitement]]&lt;&gt;IF(K271=K272,OFFSET(Tableau_calcul[[#This Row],[Traitement]],2,0),OFFSET(Tableau_calcul[[#This Row],[Traitement]],-1,0)),"début","continue"))</f>
        <v>#NUM!</v>
      </c>
      <c r="E273" s="1" t="e">
        <f ca="1">IF(Tableau_calcul[[#This Row],[Traitement]]="","",IF(Tableau_calcul[[#This Row],[Traitement]]&lt;&gt;IF(Tableau_calcul[[#This Row],[Date]]=K274,OFFSET(Tableau_calcul[[#This Row],[Traitement]],2,0),OFFSET(Tableau_calcul[[#This Row],[Traitement]],1,0)),"fin","continue"))</f>
        <v>#NUM!</v>
      </c>
      <c r="F273" s="1">
        <f ca="1">COUNTIF($D$2:D273,"début")</f>
        <v>0</v>
      </c>
      <c r="G273" s="1" t="e">
        <f>IF(Tableau_calcul[[#This Row],[Traitement]]="","",CONCATENATE(Tableau_calcul[[#This Row],[agrégat.période.début]],Tableau_calcul[[#This Row],[agrégat.num]]))</f>
        <v>#NUM!</v>
      </c>
      <c r="H273" s="1" t="e">
        <f>IF(Tableau_calcul[[#This Row],[Traitement]]="","",CONCATENATE(IF(Tableau_calcul[[#This Row],[agrégat.période.fin]]="fin","fin","continue"),Tableau_calcul[[#This Row],[agrégat.num]]))</f>
        <v>#NUM!</v>
      </c>
      <c r="I273" s="5" t="e">
        <f ca="1">IF(Tableau_calcul[[#This Row],[agrégat.période.début]]="début",Tableau_calcul[[#This Row],[Date]],"")</f>
        <v>#NUM!</v>
      </c>
      <c r="J273" s="5" t="e">
        <f>IF(Tableau_calcul[[#This Row],[Traitement]]="","",IF(Tableau_calcul[[#This Row],[agrégat.num.période.fin]]=H272,"",VLOOKUP(CONCATENATE("fin",Tableau_calcul[[#This Row],[agrégat.num]]),Tableau_calcul[[agrégat.num.période.fin]:[Date]],4,FALSE)))</f>
        <v>#NUM!</v>
      </c>
      <c r="K273" s="5">
        <f>IF(AND(OR(MOD(YEAR(K272),400)=0,AND(MOD(YEAR(K272),4)=0,MOD(YEAR(K272),100)&lt;&gt;0)),MONTH(K272)=2,DAY(K272)=28),K272+1,
IF(AND(MONTH(K272)=2,DAY(K272)=28,COUNTIF($K$2:K272,DATE(YEAR(K272)-1,2,28))+COUNTIF($K$2:K272,DATE(YEAR(K272),2,28))&lt;2),DATE(YEAR(K272),2,28),IF(ROW()=2,Date_survenance,K272+1)))</f>
        <v>270</v>
      </c>
      <c r="L27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3" s="24" t="e">
        <f>IF(Tableau_calcul[[#This Row],[Date]]=K272,"",IF(AND(K273=DATE(YEAR(A273)+1,MONTH(A273),DAY(A273)),Tableau_absentéisme_décomposé[[#This Row],[Traitement]]="Plein traitement"),"anniv PT",IF(COUNTIF($P$2:P272,"Plein traitement")+COUNTIF(B273:$B$367,"Plein traitement")&lt;droits_PT,droits_PT-COUNTIF($P$2:P272,"Plein traitement")-COUNTIF(B273:$B$367,"Plein traitement"),0)))</f>
        <v>#NUM!</v>
      </c>
      <c r="N273" s="1" t="e">
        <f>droits_DT</f>
        <v>#NUM!</v>
      </c>
      <c r="O273" s="1" t="e">
        <f>IF(Tableau_calcul[[#This Row],[Date]]=K272,"",IF(AND(K273=DATE(YEAR(A273)+1,MONTH(A273),DAY(A273)),Tableau_absentéisme_décomposé[[#This Row],[Traitement]]="Demi traitement"),"anniv DT",IF(COUNTIF($P$2:P272,"Demi traitement")+IF(AND($A$60=$A$61,$B$60=$B$61,$B$60="Demi traitement"),COUNTIF(B273:$B$367,"Demi traitement")-1,COUNTIF(B273:$B$367,"Demi traitement"))&lt;droits_DT,droits_DT-COUNTIF($P$2:P272,"Demi traitement")-IF(AND($A$60=$A$61,$B$60=$B$61,$B$60="Demi traitement"),COUNTIF(B273:$B$367,"Demi traitement")-1,COUNTIF(B273:$B$367,"Demi traitement")),0)))</f>
        <v>#NUM!</v>
      </c>
      <c r="P273" s="1" t="e">
        <f>IF(M273="","",IF(OR(M273="anniv PT",M273&gt;0),"Plein traitement",IF(OR(LEFT(Statut_agent,1)="A",LEFT(Statut_agent,1)="B",LEFT(Statut_agent,1)="C"),"Demi Traitement",IF(OR(O273="anniv DT",O273&gt;0),"Demi traitement","Sans traitement"))))</f>
        <v>#NUM!</v>
      </c>
    </row>
    <row r="274" spans="1:16" x14ac:dyDescent="0.25">
      <c r="A274" s="28">
        <f>IF(AND(OR(MOD(YEAR(Tableau_calcul[[#This Row],[Date]])-1,400)=0,AND(MOD(YEAR(Tableau_calcul[[#This Row],[Date]])-1,4)=0,MOD(YEAR(Tableau_calcul[[#This Row],[Date]])-1,100)&lt;&gt;0)),MONTH(A273)=2,DAY(A273)=28,COUNTIF($A$2:A273,DATE(YEAR(A273),2,28))&lt;2),DATE(YEAR(Tableau_calcul[[#This Row],[Date]])-1,2,29),IF(AND(DAY(A273)=28,MONTH(A273)=2,COUNTIF($A$2:A273,DATE(YEAR(A273)-1,2,28))+COUNTIF($A$2:A273,DATE(YEAR(A273),2,28))&lt;2),DATE(YEAR(Tableau_calcul[[#This Row],[Date]])-1,2,28),DATE(YEAR(Tableau_calcul[[#This Row],[Date]])-1,MONTH(Tableau_calcul[[#This Row],[Date]]),DAY(Tableau_calcul[[#This Row],[Date]]))))</f>
        <v>693867</v>
      </c>
      <c r="B274" s="1" t="str">
        <f>IF(Tableau_absentéisme_décomposé[[#This Row],[Date]]=A273,"",IFERROR(INDEX(Tableau_absentéisme[],IF(AND(Tableau_absentéisme_décomposé[[#This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4" s="1" t="e">
        <f ca="1">IF(Tableau_calcul[[#This Row],[Traitement]]="","",IF(Tableau_calcul[[#This Row],[Traitement]]&lt;&gt;IF(K272=K273,OFFSET(Tableau_calcul[[#This Row],[Traitement]],2,0),OFFSET(Tableau_calcul[[#This Row],[Traitement]],-1,0)),"début","continue"))</f>
        <v>#NUM!</v>
      </c>
      <c r="E274" s="1" t="e">
        <f ca="1">IF(Tableau_calcul[[#This Row],[Traitement]]="","",IF(Tableau_calcul[[#This Row],[Traitement]]&lt;&gt;IF(Tableau_calcul[[#This Row],[Date]]=K275,OFFSET(Tableau_calcul[[#This Row],[Traitement]],2,0),OFFSET(Tableau_calcul[[#This Row],[Traitement]],1,0)),"fin","continue"))</f>
        <v>#NUM!</v>
      </c>
      <c r="F274" s="1">
        <f ca="1">COUNTIF($D$2:D274,"début")</f>
        <v>0</v>
      </c>
      <c r="G274" s="1" t="e">
        <f>IF(Tableau_calcul[[#This Row],[Traitement]]="","",CONCATENATE(Tableau_calcul[[#This Row],[agrégat.période.début]],Tableau_calcul[[#This Row],[agrégat.num]]))</f>
        <v>#NUM!</v>
      </c>
      <c r="H274" s="1" t="e">
        <f>IF(Tableau_calcul[[#This Row],[Traitement]]="","",CONCATENATE(IF(Tableau_calcul[[#This Row],[agrégat.période.fin]]="fin","fin","continue"),Tableau_calcul[[#This Row],[agrégat.num]]))</f>
        <v>#NUM!</v>
      </c>
      <c r="I274" s="5" t="e">
        <f ca="1">IF(Tableau_calcul[[#This Row],[agrégat.période.début]]="début",Tableau_calcul[[#This Row],[Date]],"")</f>
        <v>#NUM!</v>
      </c>
      <c r="J274" s="5" t="e">
        <f>IF(Tableau_calcul[[#This Row],[Traitement]]="","",IF(Tableau_calcul[[#This Row],[agrégat.num.période.fin]]=H273,"",VLOOKUP(CONCATENATE("fin",Tableau_calcul[[#This Row],[agrégat.num]]),Tableau_calcul[[agrégat.num.période.fin]:[Date]],4,FALSE)))</f>
        <v>#NUM!</v>
      </c>
      <c r="K274" s="5">
        <f>IF(AND(OR(MOD(YEAR(K273),400)=0,AND(MOD(YEAR(K273),4)=0,MOD(YEAR(K273),100)&lt;&gt;0)),MONTH(K273)=2,DAY(K273)=28),K273+1,
IF(AND(MONTH(K273)=2,DAY(K273)=28,COUNTIF($K$2:K273,DATE(YEAR(K273)-1,2,28))+COUNTIF($K$2:K273,DATE(YEAR(K273),2,28))&lt;2),DATE(YEAR(K273),2,28),IF(ROW()=2,Date_survenance,K273+1)))</f>
        <v>271</v>
      </c>
      <c r="L27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4" s="24" t="e">
        <f>IF(Tableau_calcul[[#This Row],[Date]]=K273,"",IF(AND(K274=DATE(YEAR(A274)+1,MONTH(A274),DAY(A274)),Tableau_absentéisme_décomposé[[#This Row],[Traitement]]="Plein traitement"),"anniv PT",IF(COUNTIF($P$2:P273,"Plein traitement")+COUNTIF(B274:$B$367,"Plein traitement")&lt;droits_PT,droits_PT-COUNTIF($P$2:P273,"Plein traitement")-COUNTIF(B274:$B$367,"Plein traitement"),0)))</f>
        <v>#NUM!</v>
      </c>
      <c r="N274" s="1" t="e">
        <f>droits_DT</f>
        <v>#NUM!</v>
      </c>
      <c r="O274" s="1" t="e">
        <f>IF(Tableau_calcul[[#This Row],[Date]]=K273,"",IF(AND(K274=DATE(YEAR(A274)+1,MONTH(A274),DAY(A274)),Tableau_absentéisme_décomposé[[#This Row],[Traitement]]="Demi traitement"),"anniv DT",IF(COUNTIF($P$2:P273,"Demi traitement")+IF(AND($A$60=$A$61,$B$60=$B$61,$B$60="Demi traitement"),COUNTIF(B274:$B$367,"Demi traitement")-1,COUNTIF(B274:$B$367,"Demi traitement"))&lt;droits_DT,droits_DT-COUNTIF($P$2:P273,"Demi traitement")-IF(AND($A$60=$A$61,$B$60=$B$61,$B$60="Demi traitement"),COUNTIF(B274:$B$367,"Demi traitement")-1,COUNTIF(B274:$B$367,"Demi traitement")),0)))</f>
        <v>#NUM!</v>
      </c>
      <c r="P274" s="1" t="e">
        <f>IF(M274="","",IF(OR(M274="anniv PT",M274&gt;0),"Plein traitement",IF(OR(LEFT(Statut_agent,1)="A",LEFT(Statut_agent,1)="B",LEFT(Statut_agent,1)="C"),"Demi Traitement",IF(OR(O274="anniv DT",O274&gt;0),"Demi traitement","Sans traitement"))))</f>
        <v>#NUM!</v>
      </c>
    </row>
    <row r="275" spans="1:16" x14ac:dyDescent="0.25">
      <c r="A275" s="28">
        <f>IF(AND(OR(MOD(YEAR(Tableau_calcul[[#This Row],[Date]])-1,400)=0,AND(MOD(YEAR(Tableau_calcul[[#This Row],[Date]])-1,4)=0,MOD(YEAR(Tableau_calcul[[#This Row],[Date]])-1,100)&lt;&gt;0)),MONTH(A274)=2,DAY(A274)=28,COUNTIF($A$2:A274,DATE(YEAR(A274),2,28))&lt;2),DATE(YEAR(Tableau_calcul[[#This Row],[Date]])-1,2,29),IF(AND(DAY(A274)=28,MONTH(A274)=2,COUNTIF($A$2:A274,DATE(YEAR(A274)-1,2,28))+COUNTIF($A$2:A274,DATE(YEAR(A274),2,28))&lt;2),DATE(YEAR(Tableau_calcul[[#This Row],[Date]])-1,2,28),DATE(YEAR(Tableau_calcul[[#This Row],[Date]])-1,MONTH(Tableau_calcul[[#This Row],[Date]]),DAY(Tableau_calcul[[#This Row],[Date]]))))</f>
        <v>693868</v>
      </c>
      <c r="B275" s="1" t="str">
        <f>IF(Tableau_absentéisme_décomposé[[#This Row],[Date]]=A274,"",IFERROR(INDEX(Tableau_absentéisme[],IF(AND(Tableau_absentéisme_décomposé[[#This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5" s="1" t="e">
        <f ca="1">IF(Tableau_calcul[[#This Row],[Traitement]]="","",IF(Tableau_calcul[[#This Row],[Traitement]]&lt;&gt;IF(K273=K274,OFFSET(Tableau_calcul[[#This Row],[Traitement]],2,0),OFFSET(Tableau_calcul[[#This Row],[Traitement]],-1,0)),"début","continue"))</f>
        <v>#NUM!</v>
      </c>
      <c r="E275" s="1" t="e">
        <f ca="1">IF(Tableau_calcul[[#This Row],[Traitement]]="","",IF(Tableau_calcul[[#This Row],[Traitement]]&lt;&gt;IF(Tableau_calcul[[#This Row],[Date]]=K276,OFFSET(Tableau_calcul[[#This Row],[Traitement]],2,0),OFFSET(Tableau_calcul[[#This Row],[Traitement]],1,0)),"fin","continue"))</f>
        <v>#NUM!</v>
      </c>
      <c r="F275" s="1">
        <f ca="1">COUNTIF($D$2:D275,"début")</f>
        <v>0</v>
      </c>
      <c r="G275" s="1" t="e">
        <f>IF(Tableau_calcul[[#This Row],[Traitement]]="","",CONCATENATE(Tableau_calcul[[#This Row],[agrégat.période.début]],Tableau_calcul[[#This Row],[agrégat.num]]))</f>
        <v>#NUM!</v>
      </c>
      <c r="H275" s="1" t="e">
        <f>IF(Tableau_calcul[[#This Row],[Traitement]]="","",CONCATENATE(IF(Tableau_calcul[[#This Row],[agrégat.période.fin]]="fin","fin","continue"),Tableau_calcul[[#This Row],[agrégat.num]]))</f>
        <v>#NUM!</v>
      </c>
      <c r="I275" s="5" t="e">
        <f ca="1">IF(Tableau_calcul[[#This Row],[agrégat.période.début]]="début",Tableau_calcul[[#This Row],[Date]],"")</f>
        <v>#NUM!</v>
      </c>
      <c r="J275" s="5" t="e">
        <f>IF(Tableau_calcul[[#This Row],[Traitement]]="","",IF(Tableau_calcul[[#This Row],[agrégat.num.période.fin]]=H274,"",VLOOKUP(CONCATENATE("fin",Tableau_calcul[[#This Row],[agrégat.num]]),Tableau_calcul[[agrégat.num.période.fin]:[Date]],4,FALSE)))</f>
        <v>#NUM!</v>
      </c>
      <c r="K275" s="5">
        <f>IF(AND(OR(MOD(YEAR(K274),400)=0,AND(MOD(YEAR(K274),4)=0,MOD(YEAR(K274),100)&lt;&gt;0)),MONTH(K274)=2,DAY(K274)=28),K274+1,
IF(AND(MONTH(K274)=2,DAY(K274)=28,COUNTIF($K$2:K274,DATE(YEAR(K274)-1,2,28))+COUNTIF($K$2:K274,DATE(YEAR(K274),2,28))&lt;2),DATE(YEAR(K274),2,28),IF(ROW()=2,Date_survenance,K274+1)))</f>
        <v>272</v>
      </c>
      <c r="L27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5" s="24" t="e">
        <f>IF(Tableau_calcul[[#This Row],[Date]]=K274,"",IF(AND(K275=DATE(YEAR(A275)+1,MONTH(A275),DAY(A275)),Tableau_absentéisme_décomposé[[#This Row],[Traitement]]="Plein traitement"),"anniv PT",IF(COUNTIF($P$2:P274,"Plein traitement")+COUNTIF(B275:$B$367,"Plein traitement")&lt;droits_PT,droits_PT-COUNTIF($P$2:P274,"Plein traitement")-COUNTIF(B275:$B$367,"Plein traitement"),0)))</f>
        <v>#NUM!</v>
      </c>
      <c r="N275" s="1" t="e">
        <f>droits_DT</f>
        <v>#NUM!</v>
      </c>
      <c r="O275" s="1" t="e">
        <f>IF(Tableau_calcul[[#This Row],[Date]]=K274,"",IF(AND(K275=DATE(YEAR(A275)+1,MONTH(A275),DAY(A275)),Tableau_absentéisme_décomposé[[#This Row],[Traitement]]="Demi traitement"),"anniv DT",IF(COUNTIF($P$2:P274,"Demi traitement")+IF(AND($A$60=$A$61,$B$60=$B$61,$B$60="Demi traitement"),COUNTIF(B275:$B$367,"Demi traitement")-1,COUNTIF(B275:$B$367,"Demi traitement"))&lt;droits_DT,droits_DT-COUNTIF($P$2:P274,"Demi traitement")-IF(AND($A$60=$A$61,$B$60=$B$61,$B$60="Demi traitement"),COUNTIF(B275:$B$367,"Demi traitement")-1,COUNTIF(B275:$B$367,"Demi traitement")),0)))</f>
        <v>#NUM!</v>
      </c>
      <c r="P275" s="1" t="e">
        <f>IF(M275="","",IF(OR(M275="anniv PT",M275&gt;0),"Plein traitement",IF(OR(LEFT(Statut_agent,1)="A",LEFT(Statut_agent,1)="B",LEFT(Statut_agent,1)="C"),"Demi Traitement",IF(OR(O275="anniv DT",O275&gt;0),"Demi traitement","Sans traitement"))))</f>
        <v>#NUM!</v>
      </c>
    </row>
    <row r="276" spans="1:16" x14ac:dyDescent="0.25">
      <c r="A276" s="28">
        <f>IF(AND(OR(MOD(YEAR(Tableau_calcul[[#This Row],[Date]])-1,400)=0,AND(MOD(YEAR(Tableau_calcul[[#This Row],[Date]])-1,4)=0,MOD(YEAR(Tableau_calcul[[#This Row],[Date]])-1,100)&lt;&gt;0)),MONTH(A275)=2,DAY(A275)=28,COUNTIF($A$2:A275,DATE(YEAR(A275),2,28))&lt;2),DATE(YEAR(Tableau_calcul[[#This Row],[Date]])-1,2,29),IF(AND(DAY(A275)=28,MONTH(A275)=2,COUNTIF($A$2:A275,DATE(YEAR(A275)-1,2,28))+COUNTIF($A$2:A275,DATE(YEAR(A275),2,28))&lt;2),DATE(YEAR(Tableau_calcul[[#This Row],[Date]])-1,2,28),DATE(YEAR(Tableau_calcul[[#This Row],[Date]])-1,MONTH(Tableau_calcul[[#This Row],[Date]]),DAY(Tableau_calcul[[#This Row],[Date]]))))</f>
        <v>693869</v>
      </c>
      <c r="B276" s="1" t="str">
        <f>IF(Tableau_absentéisme_décomposé[[#This Row],[Date]]=A275,"",IFERROR(INDEX(Tableau_absentéisme[],IF(AND(Tableau_absentéisme_décomposé[[#This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6" s="1" t="e">
        <f ca="1">IF(Tableau_calcul[[#This Row],[Traitement]]="","",IF(Tableau_calcul[[#This Row],[Traitement]]&lt;&gt;IF(K274=K275,OFFSET(Tableau_calcul[[#This Row],[Traitement]],2,0),OFFSET(Tableau_calcul[[#This Row],[Traitement]],-1,0)),"début","continue"))</f>
        <v>#NUM!</v>
      </c>
      <c r="E276" s="1" t="e">
        <f ca="1">IF(Tableau_calcul[[#This Row],[Traitement]]="","",IF(Tableau_calcul[[#This Row],[Traitement]]&lt;&gt;IF(Tableau_calcul[[#This Row],[Date]]=K277,OFFSET(Tableau_calcul[[#This Row],[Traitement]],2,0),OFFSET(Tableau_calcul[[#This Row],[Traitement]],1,0)),"fin","continue"))</f>
        <v>#NUM!</v>
      </c>
      <c r="F276" s="1">
        <f ca="1">COUNTIF($D$2:D276,"début")</f>
        <v>0</v>
      </c>
      <c r="G276" s="1" t="e">
        <f>IF(Tableau_calcul[[#This Row],[Traitement]]="","",CONCATENATE(Tableau_calcul[[#This Row],[agrégat.période.début]],Tableau_calcul[[#This Row],[agrégat.num]]))</f>
        <v>#NUM!</v>
      </c>
      <c r="H276" s="1" t="e">
        <f>IF(Tableau_calcul[[#This Row],[Traitement]]="","",CONCATENATE(IF(Tableau_calcul[[#This Row],[agrégat.période.fin]]="fin","fin","continue"),Tableau_calcul[[#This Row],[agrégat.num]]))</f>
        <v>#NUM!</v>
      </c>
      <c r="I276" s="5" t="e">
        <f ca="1">IF(Tableau_calcul[[#This Row],[agrégat.période.début]]="début",Tableau_calcul[[#This Row],[Date]],"")</f>
        <v>#NUM!</v>
      </c>
      <c r="J276" s="5" t="e">
        <f>IF(Tableau_calcul[[#This Row],[Traitement]]="","",IF(Tableau_calcul[[#This Row],[agrégat.num.période.fin]]=H275,"",VLOOKUP(CONCATENATE("fin",Tableau_calcul[[#This Row],[agrégat.num]]),Tableau_calcul[[agrégat.num.période.fin]:[Date]],4,FALSE)))</f>
        <v>#NUM!</v>
      </c>
      <c r="K276" s="5">
        <f>IF(AND(OR(MOD(YEAR(K275),400)=0,AND(MOD(YEAR(K275),4)=0,MOD(YEAR(K275),100)&lt;&gt;0)),MONTH(K275)=2,DAY(K275)=28),K275+1,
IF(AND(MONTH(K275)=2,DAY(K275)=28,COUNTIF($K$2:K275,DATE(YEAR(K275)-1,2,28))+COUNTIF($K$2:K275,DATE(YEAR(K275),2,28))&lt;2),DATE(YEAR(K275),2,28),IF(ROW()=2,Date_survenance,K275+1)))</f>
        <v>273</v>
      </c>
      <c r="L27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6" s="24" t="e">
        <f>IF(Tableau_calcul[[#This Row],[Date]]=K275,"",IF(AND(K276=DATE(YEAR(A276)+1,MONTH(A276),DAY(A276)),Tableau_absentéisme_décomposé[[#This Row],[Traitement]]="Plein traitement"),"anniv PT",IF(COUNTIF($P$2:P275,"Plein traitement")+COUNTIF(B276:$B$367,"Plein traitement")&lt;droits_PT,droits_PT-COUNTIF($P$2:P275,"Plein traitement")-COUNTIF(B276:$B$367,"Plein traitement"),0)))</f>
        <v>#NUM!</v>
      </c>
      <c r="N276" s="1" t="e">
        <f>droits_DT</f>
        <v>#NUM!</v>
      </c>
      <c r="O276" s="1" t="e">
        <f>IF(Tableau_calcul[[#This Row],[Date]]=K275,"",IF(AND(K276=DATE(YEAR(A276)+1,MONTH(A276),DAY(A276)),Tableau_absentéisme_décomposé[[#This Row],[Traitement]]="Demi traitement"),"anniv DT",IF(COUNTIF($P$2:P275,"Demi traitement")+IF(AND($A$60=$A$61,$B$60=$B$61,$B$60="Demi traitement"),COUNTIF(B276:$B$367,"Demi traitement")-1,COUNTIF(B276:$B$367,"Demi traitement"))&lt;droits_DT,droits_DT-COUNTIF($P$2:P275,"Demi traitement")-IF(AND($A$60=$A$61,$B$60=$B$61,$B$60="Demi traitement"),COUNTIF(B276:$B$367,"Demi traitement")-1,COUNTIF(B276:$B$367,"Demi traitement")),0)))</f>
        <v>#NUM!</v>
      </c>
      <c r="P276" s="1" t="e">
        <f>IF(M276="","",IF(OR(M276="anniv PT",M276&gt;0),"Plein traitement",IF(OR(LEFT(Statut_agent,1)="A",LEFT(Statut_agent,1)="B",LEFT(Statut_agent,1)="C"),"Demi Traitement",IF(OR(O276="anniv DT",O276&gt;0),"Demi traitement","Sans traitement"))))</f>
        <v>#NUM!</v>
      </c>
    </row>
    <row r="277" spans="1:16" x14ac:dyDescent="0.25">
      <c r="A277" s="28">
        <f>IF(AND(OR(MOD(YEAR(Tableau_calcul[[#This Row],[Date]])-1,400)=0,AND(MOD(YEAR(Tableau_calcul[[#This Row],[Date]])-1,4)=0,MOD(YEAR(Tableau_calcul[[#This Row],[Date]])-1,100)&lt;&gt;0)),MONTH(A276)=2,DAY(A276)=28,COUNTIF($A$2:A276,DATE(YEAR(A276),2,28))&lt;2),DATE(YEAR(Tableau_calcul[[#This Row],[Date]])-1,2,29),IF(AND(DAY(A276)=28,MONTH(A276)=2,COUNTIF($A$2:A276,DATE(YEAR(A276)-1,2,28))+COUNTIF($A$2:A276,DATE(YEAR(A276),2,28))&lt;2),DATE(YEAR(Tableau_calcul[[#This Row],[Date]])-1,2,28),DATE(YEAR(Tableau_calcul[[#This Row],[Date]])-1,MONTH(Tableau_calcul[[#This Row],[Date]]),DAY(Tableau_calcul[[#This Row],[Date]]))))</f>
        <v>693870</v>
      </c>
      <c r="B277" s="1" t="str">
        <f>IF(Tableau_absentéisme_décomposé[[#This Row],[Date]]=A276,"",IFERROR(INDEX(Tableau_absentéisme[],IF(AND(Tableau_absentéisme_décomposé[[#This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7" s="1" t="e">
        <f ca="1">IF(Tableau_calcul[[#This Row],[Traitement]]="","",IF(Tableau_calcul[[#This Row],[Traitement]]&lt;&gt;IF(K275=K276,OFFSET(Tableau_calcul[[#This Row],[Traitement]],2,0),OFFSET(Tableau_calcul[[#This Row],[Traitement]],-1,0)),"début","continue"))</f>
        <v>#NUM!</v>
      </c>
      <c r="E277" s="1" t="e">
        <f ca="1">IF(Tableau_calcul[[#This Row],[Traitement]]="","",IF(Tableau_calcul[[#This Row],[Traitement]]&lt;&gt;IF(Tableau_calcul[[#This Row],[Date]]=K278,OFFSET(Tableau_calcul[[#This Row],[Traitement]],2,0),OFFSET(Tableau_calcul[[#This Row],[Traitement]],1,0)),"fin","continue"))</f>
        <v>#NUM!</v>
      </c>
      <c r="F277" s="1">
        <f ca="1">COUNTIF($D$2:D277,"début")</f>
        <v>0</v>
      </c>
      <c r="G277" s="1" t="e">
        <f>IF(Tableau_calcul[[#This Row],[Traitement]]="","",CONCATENATE(Tableau_calcul[[#This Row],[agrégat.période.début]],Tableau_calcul[[#This Row],[agrégat.num]]))</f>
        <v>#NUM!</v>
      </c>
      <c r="H277" s="1" t="e">
        <f>IF(Tableau_calcul[[#This Row],[Traitement]]="","",CONCATENATE(IF(Tableau_calcul[[#This Row],[agrégat.période.fin]]="fin","fin","continue"),Tableau_calcul[[#This Row],[agrégat.num]]))</f>
        <v>#NUM!</v>
      </c>
      <c r="I277" s="5" t="e">
        <f ca="1">IF(Tableau_calcul[[#This Row],[agrégat.période.début]]="début",Tableau_calcul[[#This Row],[Date]],"")</f>
        <v>#NUM!</v>
      </c>
      <c r="J277" s="5" t="e">
        <f>IF(Tableau_calcul[[#This Row],[Traitement]]="","",IF(Tableau_calcul[[#This Row],[agrégat.num.période.fin]]=H276,"",VLOOKUP(CONCATENATE("fin",Tableau_calcul[[#This Row],[agrégat.num]]),Tableau_calcul[[agrégat.num.période.fin]:[Date]],4,FALSE)))</f>
        <v>#NUM!</v>
      </c>
      <c r="K277" s="5">
        <f>IF(AND(OR(MOD(YEAR(K276),400)=0,AND(MOD(YEAR(K276),4)=0,MOD(YEAR(K276),100)&lt;&gt;0)),MONTH(K276)=2,DAY(K276)=28),K276+1,
IF(AND(MONTH(K276)=2,DAY(K276)=28,COUNTIF($K$2:K276,DATE(YEAR(K276)-1,2,28))+COUNTIF($K$2:K276,DATE(YEAR(K276),2,28))&lt;2),DATE(YEAR(K276),2,28),IF(ROW()=2,Date_survenance,K276+1)))</f>
        <v>274</v>
      </c>
      <c r="L27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7" s="24" t="e">
        <f>IF(Tableau_calcul[[#This Row],[Date]]=K276,"",IF(AND(K277=DATE(YEAR(A277)+1,MONTH(A277),DAY(A277)),Tableau_absentéisme_décomposé[[#This Row],[Traitement]]="Plein traitement"),"anniv PT",IF(COUNTIF($P$2:P276,"Plein traitement")+COUNTIF(B277:$B$367,"Plein traitement")&lt;droits_PT,droits_PT-COUNTIF($P$2:P276,"Plein traitement")-COUNTIF(B277:$B$367,"Plein traitement"),0)))</f>
        <v>#NUM!</v>
      </c>
      <c r="N277" s="1" t="e">
        <f>droits_DT</f>
        <v>#NUM!</v>
      </c>
      <c r="O277" s="1" t="e">
        <f>IF(Tableau_calcul[[#This Row],[Date]]=K276,"",IF(AND(K277=DATE(YEAR(A277)+1,MONTH(A277),DAY(A277)),Tableau_absentéisme_décomposé[[#This Row],[Traitement]]="Demi traitement"),"anniv DT",IF(COUNTIF($P$2:P276,"Demi traitement")+IF(AND($A$60=$A$61,$B$60=$B$61,$B$60="Demi traitement"),COUNTIF(B277:$B$367,"Demi traitement")-1,COUNTIF(B277:$B$367,"Demi traitement"))&lt;droits_DT,droits_DT-COUNTIF($P$2:P276,"Demi traitement")-IF(AND($A$60=$A$61,$B$60=$B$61,$B$60="Demi traitement"),COUNTIF(B277:$B$367,"Demi traitement")-1,COUNTIF(B277:$B$367,"Demi traitement")),0)))</f>
        <v>#NUM!</v>
      </c>
      <c r="P277" s="1" t="e">
        <f>IF(M277="","",IF(OR(M277="anniv PT",M277&gt;0),"Plein traitement",IF(OR(LEFT(Statut_agent,1)="A",LEFT(Statut_agent,1)="B",LEFT(Statut_agent,1)="C"),"Demi Traitement",IF(OR(O277="anniv DT",O277&gt;0),"Demi traitement","Sans traitement"))))</f>
        <v>#NUM!</v>
      </c>
    </row>
    <row r="278" spans="1:16" x14ac:dyDescent="0.25">
      <c r="A278" s="28">
        <f>IF(AND(OR(MOD(YEAR(Tableau_calcul[[#This Row],[Date]])-1,400)=0,AND(MOD(YEAR(Tableau_calcul[[#This Row],[Date]])-1,4)=0,MOD(YEAR(Tableau_calcul[[#This Row],[Date]])-1,100)&lt;&gt;0)),MONTH(A277)=2,DAY(A277)=28,COUNTIF($A$2:A277,DATE(YEAR(A277),2,28))&lt;2),DATE(YEAR(Tableau_calcul[[#This Row],[Date]])-1,2,29),IF(AND(DAY(A277)=28,MONTH(A277)=2,COUNTIF($A$2:A277,DATE(YEAR(A277)-1,2,28))+COUNTIF($A$2:A277,DATE(YEAR(A277),2,28))&lt;2),DATE(YEAR(Tableau_calcul[[#This Row],[Date]])-1,2,28),DATE(YEAR(Tableau_calcul[[#This Row],[Date]])-1,MONTH(Tableau_calcul[[#This Row],[Date]]),DAY(Tableau_calcul[[#This Row],[Date]]))))</f>
        <v>693871</v>
      </c>
      <c r="B278" s="1" t="str">
        <f>IF(Tableau_absentéisme_décomposé[[#This Row],[Date]]=A277,"",IFERROR(INDEX(Tableau_absentéisme[],IF(AND(Tableau_absentéisme_décomposé[[#This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8" s="1" t="e">
        <f ca="1">IF(Tableau_calcul[[#This Row],[Traitement]]="","",IF(Tableau_calcul[[#This Row],[Traitement]]&lt;&gt;IF(K276=K277,OFFSET(Tableau_calcul[[#This Row],[Traitement]],2,0),OFFSET(Tableau_calcul[[#This Row],[Traitement]],-1,0)),"début","continue"))</f>
        <v>#NUM!</v>
      </c>
      <c r="E278" s="1" t="e">
        <f ca="1">IF(Tableau_calcul[[#This Row],[Traitement]]="","",IF(Tableau_calcul[[#This Row],[Traitement]]&lt;&gt;IF(Tableau_calcul[[#This Row],[Date]]=K279,OFFSET(Tableau_calcul[[#This Row],[Traitement]],2,0),OFFSET(Tableau_calcul[[#This Row],[Traitement]],1,0)),"fin","continue"))</f>
        <v>#NUM!</v>
      </c>
      <c r="F278" s="1">
        <f ca="1">COUNTIF($D$2:D278,"début")</f>
        <v>0</v>
      </c>
      <c r="G278" s="1" t="e">
        <f>IF(Tableau_calcul[[#This Row],[Traitement]]="","",CONCATENATE(Tableau_calcul[[#This Row],[agrégat.période.début]],Tableau_calcul[[#This Row],[agrégat.num]]))</f>
        <v>#NUM!</v>
      </c>
      <c r="H278" s="1" t="e">
        <f>IF(Tableau_calcul[[#This Row],[Traitement]]="","",CONCATENATE(IF(Tableau_calcul[[#This Row],[agrégat.période.fin]]="fin","fin","continue"),Tableau_calcul[[#This Row],[agrégat.num]]))</f>
        <v>#NUM!</v>
      </c>
      <c r="I278" s="5" t="e">
        <f ca="1">IF(Tableau_calcul[[#This Row],[agrégat.période.début]]="début",Tableau_calcul[[#This Row],[Date]],"")</f>
        <v>#NUM!</v>
      </c>
      <c r="J278" s="5" t="e">
        <f>IF(Tableau_calcul[[#This Row],[Traitement]]="","",IF(Tableau_calcul[[#This Row],[agrégat.num.période.fin]]=H277,"",VLOOKUP(CONCATENATE("fin",Tableau_calcul[[#This Row],[agrégat.num]]),Tableau_calcul[[agrégat.num.période.fin]:[Date]],4,FALSE)))</f>
        <v>#NUM!</v>
      </c>
      <c r="K278" s="5">
        <f>IF(AND(OR(MOD(YEAR(K277),400)=0,AND(MOD(YEAR(K277),4)=0,MOD(YEAR(K277),100)&lt;&gt;0)),MONTH(K277)=2,DAY(K277)=28),K277+1,
IF(AND(MONTH(K277)=2,DAY(K277)=28,COUNTIF($K$2:K277,DATE(YEAR(K277)-1,2,28))+COUNTIF($K$2:K277,DATE(YEAR(K277),2,28))&lt;2),DATE(YEAR(K277),2,28),IF(ROW()=2,Date_survenance,K277+1)))</f>
        <v>275</v>
      </c>
      <c r="L27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8" s="24" t="e">
        <f>IF(Tableau_calcul[[#This Row],[Date]]=K277,"",IF(AND(K278=DATE(YEAR(A278)+1,MONTH(A278),DAY(A278)),Tableau_absentéisme_décomposé[[#This Row],[Traitement]]="Plein traitement"),"anniv PT",IF(COUNTIF($P$2:P277,"Plein traitement")+COUNTIF(B278:$B$367,"Plein traitement")&lt;droits_PT,droits_PT-COUNTIF($P$2:P277,"Plein traitement")-COUNTIF(B278:$B$367,"Plein traitement"),0)))</f>
        <v>#NUM!</v>
      </c>
      <c r="N278" s="1" t="e">
        <f>droits_DT</f>
        <v>#NUM!</v>
      </c>
      <c r="O278" s="1" t="e">
        <f>IF(Tableau_calcul[[#This Row],[Date]]=K277,"",IF(AND(K278=DATE(YEAR(A278)+1,MONTH(A278),DAY(A278)),Tableau_absentéisme_décomposé[[#This Row],[Traitement]]="Demi traitement"),"anniv DT",IF(COUNTIF($P$2:P277,"Demi traitement")+IF(AND($A$60=$A$61,$B$60=$B$61,$B$60="Demi traitement"),COUNTIF(B278:$B$367,"Demi traitement")-1,COUNTIF(B278:$B$367,"Demi traitement"))&lt;droits_DT,droits_DT-COUNTIF($P$2:P277,"Demi traitement")-IF(AND($A$60=$A$61,$B$60=$B$61,$B$60="Demi traitement"),COUNTIF(B278:$B$367,"Demi traitement")-1,COUNTIF(B278:$B$367,"Demi traitement")),0)))</f>
        <v>#NUM!</v>
      </c>
      <c r="P278" s="1" t="e">
        <f>IF(M278="","",IF(OR(M278="anniv PT",M278&gt;0),"Plein traitement",IF(OR(LEFT(Statut_agent,1)="A",LEFT(Statut_agent,1)="B",LEFT(Statut_agent,1)="C"),"Demi Traitement",IF(OR(O278="anniv DT",O278&gt;0),"Demi traitement","Sans traitement"))))</f>
        <v>#NUM!</v>
      </c>
    </row>
    <row r="279" spans="1:16" x14ac:dyDescent="0.25">
      <c r="A279" s="28">
        <f>IF(AND(OR(MOD(YEAR(Tableau_calcul[[#This Row],[Date]])-1,400)=0,AND(MOD(YEAR(Tableau_calcul[[#This Row],[Date]])-1,4)=0,MOD(YEAR(Tableau_calcul[[#This Row],[Date]])-1,100)&lt;&gt;0)),MONTH(A278)=2,DAY(A278)=28,COUNTIF($A$2:A278,DATE(YEAR(A278),2,28))&lt;2),DATE(YEAR(Tableau_calcul[[#This Row],[Date]])-1,2,29),IF(AND(DAY(A278)=28,MONTH(A278)=2,COUNTIF($A$2:A278,DATE(YEAR(A278)-1,2,28))+COUNTIF($A$2:A278,DATE(YEAR(A278),2,28))&lt;2),DATE(YEAR(Tableau_calcul[[#This Row],[Date]])-1,2,28),DATE(YEAR(Tableau_calcul[[#This Row],[Date]])-1,MONTH(Tableau_calcul[[#This Row],[Date]]),DAY(Tableau_calcul[[#This Row],[Date]]))))</f>
        <v>693872</v>
      </c>
      <c r="B279" s="1" t="str">
        <f>IF(Tableau_absentéisme_décomposé[[#This Row],[Date]]=A278,"",IFERROR(INDEX(Tableau_absentéisme[],IF(AND(Tableau_absentéisme_décomposé[[#This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79" s="1" t="e">
        <f ca="1">IF(Tableau_calcul[[#This Row],[Traitement]]="","",IF(Tableau_calcul[[#This Row],[Traitement]]&lt;&gt;IF(K277=K278,OFFSET(Tableau_calcul[[#This Row],[Traitement]],2,0),OFFSET(Tableau_calcul[[#This Row],[Traitement]],-1,0)),"début","continue"))</f>
        <v>#NUM!</v>
      </c>
      <c r="E279" s="1" t="e">
        <f ca="1">IF(Tableau_calcul[[#This Row],[Traitement]]="","",IF(Tableau_calcul[[#This Row],[Traitement]]&lt;&gt;IF(Tableau_calcul[[#This Row],[Date]]=K280,OFFSET(Tableau_calcul[[#This Row],[Traitement]],2,0),OFFSET(Tableau_calcul[[#This Row],[Traitement]],1,0)),"fin","continue"))</f>
        <v>#NUM!</v>
      </c>
      <c r="F279" s="1">
        <f ca="1">COUNTIF($D$2:D279,"début")</f>
        <v>0</v>
      </c>
      <c r="G279" s="1" t="e">
        <f>IF(Tableau_calcul[[#This Row],[Traitement]]="","",CONCATENATE(Tableau_calcul[[#This Row],[agrégat.période.début]],Tableau_calcul[[#This Row],[agrégat.num]]))</f>
        <v>#NUM!</v>
      </c>
      <c r="H279" s="1" t="e">
        <f>IF(Tableau_calcul[[#This Row],[Traitement]]="","",CONCATENATE(IF(Tableau_calcul[[#This Row],[agrégat.période.fin]]="fin","fin","continue"),Tableau_calcul[[#This Row],[agrégat.num]]))</f>
        <v>#NUM!</v>
      </c>
      <c r="I279" s="5" t="e">
        <f ca="1">IF(Tableau_calcul[[#This Row],[agrégat.période.début]]="début",Tableau_calcul[[#This Row],[Date]],"")</f>
        <v>#NUM!</v>
      </c>
      <c r="J279" s="5" t="e">
        <f>IF(Tableau_calcul[[#This Row],[Traitement]]="","",IF(Tableau_calcul[[#This Row],[agrégat.num.période.fin]]=H278,"",VLOOKUP(CONCATENATE("fin",Tableau_calcul[[#This Row],[agrégat.num]]),Tableau_calcul[[agrégat.num.période.fin]:[Date]],4,FALSE)))</f>
        <v>#NUM!</v>
      </c>
      <c r="K279" s="5">
        <f>IF(AND(OR(MOD(YEAR(K278),400)=0,AND(MOD(YEAR(K278),4)=0,MOD(YEAR(K278),100)&lt;&gt;0)),MONTH(K278)=2,DAY(K278)=28),K278+1,
IF(AND(MONTH(K278)=2,DAY(K278)=28,COUNTIF($K$2:K278,DATE(YEAR(K278)-1,2,28))+COUNTIF($K$2:K278,DATE(YEAR(K278),2,28))&lt;2),DATE(YEAR(K278),2,28),IF(ROW()=2,Date_survenance,K278+1)))</f>
        <v>276</v>
      </c>
      <c r="L27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79" s="24" t="e">
        <f>IF(Tableau_calcul[[#This Row],[Date]]=K278,"",IF(AND(K279=DATE(YEAR(A279)+1,MONTH(A279),DAY(A279)),Tableau_absentéisme_décomposé[[#This Row],[Traitement]]="Plein traitement"),"anniv PT",IF(COUNTIF($P$2:P278,"Plein traitement")+COUNTIF(B279:$B$367,"Plein traitement")&lt;droits_PT,droits_PT-COUNTIF($P$2:P278,"Plein traitement")-COUNTIF(B279:$B$367,"Plein traitement"),0)))</f>
        <v>#NUM!</v>
      </c>
      <c r="N279" s="1" t="e">
        <f>droits_DT</f>
        <v>#NUM!</v>
      </c>
      <c r="O279" s="1" t="e">
        <f>IF(Tableau_calcul[[#This Row],[Date]]=K278,"",IF(AND(K279=DATE(YEAR(A279)+1,MONTH(A279),DAY(A279)),Tableau_absentéisme_décomposé[[#This Row],[Traitement]]="Demi traitement"),"anniv DT",IF(COUNTIF($P$2:P278,"Demi traitement")+IF(AND($A$60=$A$61,$B$60=$B$61,$B$60="Demi traitement"),COUNTIF(B279:$B$367,"Demi traitement")-1,COUNTIF(B279:$B$367,"Demi traitement"))&lt;droits_DT,droits_DT-COUNTIF($P$2:P278,"Demi traitement")-IF(AND($A$60=$A$61,$B$60=$B$61,$B$60="Demi traitement"),COUNTIF(B279:$B$367,"Demi traitement")-1,COUNTIF(B279:$B$367,"Demi traitement")),0)))</f>
        <v>#NUM!</v>
      </c>
      <c r="P279" s="1" t="e">
        <f>IF(M279="","",IF(OR(M279="anniv PT",M279&gt;0),"Plein traitement",IF(OR(LEFT(Statut_agent,1)="A",LEFT(Statut_agent,1)="B",LEFT(Statut_agent,1)="C"),"Demi Traitement",IF(OR(O279="anniv DT",O279&gt;0),"Demi traitement","Sans traitement"))))</f>
        <v>#NUM!</v>
      </c>
    </row>
    <row r="280" spans="1:16" x14ac:dyDescent="0.25">
      <c r="A280" s="28">
        <f>IF(AND(OR(MOD(YEAR(Tableau_calcul[[#This Row],[Date]])-1,400)=0,AND(MOD(YEAR(Tableau_calcul[[#This Row],[Date]])-1,4)=0,MOD(YEAR(Tableau_calcul[[#This Row],[Date]])-1,100)&lt;&gt;0)),MONTH(A279)=2,DAY(A279)=28,COUNTIF($A$2:A279,DATE(YEAR(A279),2,28))&lt;2),DATE(YEAR(Tableau_calcul[[#This Row],[Date]])-1,2,29),IF(AND(DAY(A279)=28,MONTH(A279)=2,COUNTIF($A$2:A279,DATE(YEAR(A279)-1,2,28))+COUNTIF($A$2:A279,DATE(YEAR(A279),2,28))&lt;2),DATE(YEAR(Tableau_calcul[[#This Row],[Date]])-1,2,28),DATE(YEAR(Tableau_calcul[[#This Row],[Date]])-1,MONTH(Tableau_calcul[[#This Row],[Date]]),DAY(Tableau_calcul[[#This Row],[Date]]))))</f>
        <v>693873</v>
      </c>
      <c r="B280" s="1" t="str">
        <f>IF(Tableau_absentéisme_décomposé[[#This Row],[Date]]=A279,"",IFERROR(INDEX(Tableau_absentéisme[],IF(AND(Tableau_absentéisme_décomposé[[#This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0" s="1" t="e">
        <f ca="1">IF(Tableau_calcul[[#This Row],[Traitement]]="","",IF(Tableau_calcul[[#This Row],[Traitement]]&lt;&gt;IF(K278=K279,OFFSET(Tableau_calcul[[#This Row],[Traitement]],2,0),OFFSET(Tableau_calcul[[#This Row],[Traitement]],-1,0)),"début","continue"))</f>
        <v>#NUM!</v>
      </c>
      <c r="E280" s="1" t="e">
        <f ca="1">IF(Tableau_calcul[[#This Row],[Traitement]]="","",IF(Tableau_calcul[[#This Row],[Traitement]]&lt;&gt;IF(Tableau_calcul[[#This Row],[Date]]=K281,OFFSET(Tableau_calcul[[#This Row],[Traitement]],2,0),OFFSET(Tableau_calcul[[#This Row],[Traitement]],1,0)),"fin","continue"))</f>
        <v>#NUM!</v>
      </c>
      <c r="F280" s="1">
        <f ca="1">COUNTIF($D$2:D280,"début")</f>
        <v>0</v>
      </c>
      <c r="G280" s="1" t="e">
        <f>IF(Tableau_calcul[[#This Row],[Traitement]]="","",CONCATENATE(Tableau_calcul[[#This Row],[agrégat.période.début]],Tableau_calcul[[#This Row],[agrégat.num]]))</f>
        <v>#NUM!</v>
      </c>
      <c r="H280" s="1" t="e">
        <f>IF(Tableau_calcul[[#This Row],[Traitement]]="","",CONCATENATE(IF(Tableau_calcul[[#This Row],[agrégat.période.fin]]="fin","fin","continue"),Tableau_calcul[[#This Row],[agrégat.num]]))</f>
        <v>#NUM!</v>
      </c>
      <c r="I280" s="5" t="e">
        <f ca="1">IF(Tableau_calcul[[#This Row],[agrégat.période.début]]="début",Tableau_calcul[[#This Row],[Date]],"")</f>
        <v>#NUM!</v>
      </c>
      <c r="J280" s="5" t="e">
        <f>IF(Tableau_calcul[[#This Row],[Traitement]]="","",IF(Tableau_calcul[[#This Row],[agrégat.num.période.fin]]=H279,"",VLOOKUP(CONCATENATE("fin",Tableau_calcul[[#This Row],[agrégat.num]]),Tableau_calcul[[agrégat.num.période.fin]:[Date]],4,FALSE)))</f>
        <v>#NUM!</v>
      </c>
      <c r="K280" s="5">
        <f>IF(AND(OR(MOD(YEAR(K279),400)=0,AND(MOD(YEAR(K279),4)=0,MOD(YEAR(K279),100)&lt;&gt;0)),MONTH(K279)=2,DAY(K279)=28),K279+1,
IF(AND(MONTH(K279)=2,DAY(K279)=28,COUNTIF($K$2:K279,DATE(YEAR(K279)-1,2,28))+COUNTIF($K$2:K279,DATE(YEAR(K279),2,28))&lt;2),DATE(YEAR(K279),2,28),IF(ROW()=2,Date_survenance,K279+1)))</f>
        <v>277</v>
      </c>
      <c r="L28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0" s="24" t="e">
        <f>IF(Tableau_calcul[[#This Row],[Date]]=K279,"",IF(AND(K280=DATE(YEAR(A280)+1,MONTH(A280),DAY(A280)),Tableau_absentéisme_décomposé[[#This Row],[Traitement]]="Plein traitement"),"anniv PT",IF(COUNTIF($P$2:P279,"Plein traitement")+COUNTIF(B280:$B$367,"Plein traitement")&lt;droits_PT,droits_PT-COUNTIF($P$2:P279,"Plein traitement")-COUNTIF(B280:$B$367,"Plein traitement"),0)))</f>
        <v>#NUM!</v>
      </c>
      <c r="N280" s="1" t="e">
        <f>droits_DT</f>
        <v>#NUM!</v>
      </c>
      <c r="O280" s="1" t="e">
        <f>IF(Tableau_calcul[[#This Row],[Date]]=K279,"",IF(AND(K280=DATE(YEAR(A280)+1,MONTH(A280),DAY(A280)),Tableau_absentéisme_décomposé[[#This Row],[Traitement]]="Demi traitement"),"anniv DT",IF(COUNTIF($P$2:P279,"Demi traitement")+IF(AND($A$60=$A$61,$B$60=$B$61,$B$60="Demi traitement"),COUNTIF(B280:$B$367,"Demi traitement")-1,COUNTIF(B280:$B$367,"Demi traitement"))&lt;droits_DT,droits_DT-COUNTIF($P$2:P279,"Demi traitement")-IF(AND($A$60=$A$61,$B$60=$B$61,$B$60="Demi traitement"),COUNTIF(B280:$B$367,"Demi traitement")-1,COUNTIF(B280:$B$367,"Demi traitement")),0)))</f>
        <v>#NUM!</v>
      </c>
      <c r="P280" s="1" t="e">
        <f>IF(M280="","",IF(OR(M280="anniv PT",M280&gt;0),"Plein traitement",IF(OR(LEFT(Statut_agent,1)="A",LEFT(Statut_agent,1)="B",LEFT(Statut_agent,1)="C"),"Demi Traitement",IF(OR(O280="anniv DT",O280&gt;0),"Demi traitement","Sans traitement"))))</f>
        <v>#NUM!</v>
      </c>
    </row>
    <row r="281" spans="1:16" x14ac:dyDescent="0.25">
      <c r="A281" s="28">
        <f>IF(AND(OR(MOD(YEAR(Tableau_calcul[[#This Row],[Date]])-1,400)=0,AND(MOD(YEAR(Tableau_calcul[[#This Row],[Date]])-1,4)=0,MOD(YEAR(Tableau_calcul[[#This Row],[Date]])-1,100)&lt;&gt;0)),MONTH(A280)=2,DAY(A280)=28,COUNTIF($A$2:A280,DATE(YEAR(A280),2,28))&lt;2),DATE(YEAR(Tableau_calcul[[#This Row],[Date]])-1,2,29),IF(AND(DAY(A280)=28,MONTH(A280)=2,COUNTIF($A$2:A280,DATE(YEAR(A280)-1,2,28))+COUNTIF($A$2:A280,DATE(YEAR(A280),2,28))&lt;2),DATE(YEAR(Tableau_calcul[[#This Row],[Date]])-1,2,28),DATE(YEAR(Tableau_calcul[[#This Row],[Date]])-1,MONTH(Tableau_calcul[[#This Row],[Date]]),DAY(Tableau_calcul[[#This Row],[Date]]))))</f>
        <v>693874</v>
      </c>
      <c r="B281" s="1" t="str">
        <f>IF(Tableau_absentéisme_décomposé[[#This Row],[Date]]=A280,"",IFERROR(INDEX(Tableau_absentéisme[],IF(AND(Tableau_absentéisme_décomposé[[#This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1" s="1" t="e">
        <f ca="1">IF(Tableau_calcul[[#This Row],[Traitement]]="","",IF(Tableau_calcul[[#This Row],[Traitement]]&lt;&gt;IF(K279=K280,OFFSET(Tableau_calcul[[#This Row],[Traitement]],2,0),OFFSET(Tableau_calcul[[#This Row],[Traitement]],-1,0)),"début","continue"))</f>
        <v>#NUM!</v>
      </c>
      <c r="E281" s="1" t="e">
        <f ca="1">IF(Tableau_calcul[[#This Row],[Traitement]]="","",IF(Tableau_calcul[[#This Row],[Traitement]]&lt;&gt;IF(Tableau_calcul[[#This Row],[Date]]=K282,OFFSET(Tableau_calcul[[#This Row],[Traitement]],2,0),OFFSET(Tableau_calcul[[#This Row],[Traitement]],1,0)),"fin","continue"))</f>
        <v>#NUM!</v>
      </c>
      <c r="F281" s="1">
        <f ca="1">COUNTIF($D$2:D281,"début")</f>
        <v>0</v>
      </c>
      <c r="G281" s="1" t="e">
        <f>IF(Tableau_calcul[[#This Row],[Traitement]]="","",CONCATENATE(Tableau_calcul[[#This Row],[agrégat.période.début]],Tableau_calcul[[#This Row],[agrégat.num]]))</f>
        <v>#NUM!</v>
      </c>
      <c r="H281" s="1" t="e">
        <f>IF(Tableau_calcul[[#This Row],[Traitement]]="","",CONCATENATE(IF(Tableau_calcul[[#This Row],[agrégat.période.fin]]="fin","fin","continue"),Tableau_calcul[[#This Row],[agrégat.num]]))</f>
        <v>#NUM!</v>
      </c>
      <c r="I281" s="5" t="e">
        <f ca="1">IF(Tableau_calcul[[#This Row],[agrégat.période.début]]="début",Tableau_calcul[[#This Row],[Date]],"")</f>
        <v>#NUM!</v>
      </c>
      <c r="J281" s="5" t="e">
        <f>IF(Tableau_calcul[[#This Row],[Traitement]]="","",IF(Tableau_calcul[[#This Row],[agrégat.num.période.fin]]=H280,"",VLOOKUP(CONCATENATE("fin",Tableau_calcul[[#This Row],[agrégat.num]]),Tableau_calcul[[agrégat.num.période.fin]:[Date]],4,FALSE)))</f>
        <v>#NUM!</v>
      </c>
      <c r="K281" s="5">
        <f>IF(AND(OR(MOD(YEAR(K280),400)=0,AND(MOD(YEAR(K280),4)=0,MOD(YEAR(K280),100)&lt;&gt;0)),MONTH(K280)=2,DAY(K280)=28),K280+1,
IF(AND(MONTH(K280)=2,DAY(K280)=28,COUNTIF($K$2:K280,DATE(YEAR(K280)-1,2,28))+COUNTIF($K$2:K280,DATE(YEAR(K280),2,28))&lt;2),DATE(YEAR(K280),2,28),IF(ROW()=2,Date_survenance,K280+1)))</f>
        <v>278</v>
      </c>
      <c r="L28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1" s="24" t="e">
        <f>IF(Tableau_calcul[[#This Row],[Date]]=K280,"",IF(AND(K281=DATE(YEAR(A281)+1,MONTH(A281),DAY(A281)),Tableau_absentéisme_décomposé[[#This Row],[Traitement]]="Plein traitement"),"anniv PT",IF(COUNTIF($P$2:P280,"Plein traitement")+COUNTIF(B281:$B$367,"Plein traitement")&lt;droits_PT,droits_PT-COUNTIF($P$2:P280,"Plein traitement")-COUNTIF(B281:$B$367,"Plein traitement"),0)))</f>
        <v>#NUM!</v>
      </c>
      <c r="N281" s="1" t="e">
        <f>droits_DT</f>
        <v>#NUM!</v>
      </c>
      <c r="O281" s="1" t="e">
        <f>IF(Tableau_calcul[[#This Row],[Date]]=K280,"",IF(AND(K281=DATE(YEAR(A281)+1,MONTH(A281),DAY(A281)),Tableau_absentéisme_décomposé[[#This Row],[Traitement]]="Demi traitement"),"anniv DT",IF(COUNTIF($P$2:P280,"Demi traitement")+IF(AND($A$60=$A$61,$B$60=$B$61,$B$60="Demi traitement"),COUNTIF(B281:$B$367,"Demi traitement")-1,COUNTIF(B281:$B$367,"Demi traitement"))&lt;droits_DT,droits_DT-COUNTIF($P$2:P280,"Demi traitement")-IF(AND($A$60=$A$61,$B$60=$B$61,$B$60="Demi traitement"),COUNTIF(B281:$B$367,"Demi traitement")-1,COUNTIF(B281:$B$367,"Demi traitement")),0)))</f>
        <v>#NUM!</v>
      </c>
      <c r="P281" s="1" t="e">
        <f>IF(M281="","",IF(OR(M281="anniv PT",M281&gt;0),"Plein traitement",IF(OR(LEFT(Statut_agent,1)="A",LEFT(Statut_agent,1)="B",LEFT(Statut_agent,1)="C"),"Demi Traitement",IF(OR(O281="anniv DT",O281&gt;0),"Demi traitement","Sans traitement"))))</f>
        <v>#NUM!</v>
      </c>
    </row>
    <row r="282" spans="1:16" x14ac:dyDescent="0.25">
      <c r="A282" s="28">
        <f>IF(AND(OR(MOD(YEAR(Tableau_calcul[[#This Row],[Date]])-1,400)=0,AND(MOD(YEAR(Tableau_calcul[[#This Row],[Date]])-1,4)=0,MOD(YEAR(Tableau_calcul[[#This Row],[Date]])-1,100)&lt;&gt;0)),MONTH(A281)=2,DAY(A281)=28,COUNTIF($A$2:A281,DATE(YEAR(A281),2,28))&lt;2),DATE(YEAR(Tableau_calcul[[#This Row],[Date]])-1,2,29),IF(AND(DAY(A281)=28,MONTH(A281)=2,COUNTIF($A$2:A281,DATE(YEAR(A281)-1,2,28))+COUNTIF($A$2:A281,DATE(YEAR(A281),2,28))&lt;2),DATE(YEAR(Tableau_calcul[[#This Row],[Date]])-1,2,28),DATE(YEAR(Tableau_calcul[[#This Row],[Date]])-1,MONTH(Tableau_calcul[[#This Row],[Date]]),DAY(Tableau_calcul[[#This Row],[Date]]))))</f>
        <v>693875</v>
      </c>
      <c r="B282" s="1" t="str">
        <f>IF(Tableau_absentéisme_décomposé[[#This Row],[Date]]=A281,"",IFERROR(INDEX(Tableau_absentéisme[],IF(AND(Tableau_absentéisme_décomposé[[#This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2" s="1" t="e">
        <f ca="1">IF(Tableau_calcul[[#This Row],[Traitement]]="","",IF(Tableau_calcul[[#This Row],[Traitement]]&lt;&gt;IF(K280=K281,OFFSET(Tableau_calcul[[#This Row],[Traitement]],2,0),OFFSET(Tableau_calcul[[#This Row],[Traitement]],-1,0)),"début","continue"))</f>
        <v>#NUM!</v>
      </c>
      <c r="E282" s="1" t="e">
        <f ca="1">IF(Tableau_calcul[[#This Row],[Traitement]]="","",IF(Tableau_calcul[[#This Row],[Traitement]]&lt;&gt;IF(Tableau_calcul[[#This Row],[Date]]=K283,OFFSET(Tableau_calcul[[#This Row],[Traitement]],2,0),OFFSET(Tableau_calcul[[#This Row],[Traitement]],1,0)),"fin","continue"))</f>
        <v>#NUM!</v>
      </c>
      <c r="F282" s="1">
        <f ca="1">COUNTIF($D$2:D282,"début")</f>
        <v>0</v>
      </c>
      <c r="G282" s="1" t="e">
        <f>IF(Tableau_calcul[[#This Row],[Traitement]]="","",CONCATENATE(Tableau_calcul[[#This Row],[agrégat.période.début]],Tableau_calcul[[#This Row],[agrégat.num]]))</f>
        <v>#NUM!</v>
      </c>
      <c r="H282" s="1" t="e">
        <f>IF(Tableau_calcul[[#This Row],[Traitement]]="","",CONCATENATE(IF(Tableau_calcul[[#This Row],[agrégat.période.fin]]="fin","fin","continue"),Tableau_calcul[[#This Row],[agrégat.num]]))</f>
        <v>#NUM!</v>
      </c>
      <c r="I282" s="5" t="e">
        <f ca="1">IF(Tableau_calcul[[#This Row],[agrégat.période.début]]="début",Tableau_calcul[[#This Row],[Date]],"")</f>
        <v>#NUM!</v>
      </c>
      <c r="J282" s="5" t="e">
        <f>IF(Tableau_calcul[[#This Row],[Traitement]]="","",IF(Tableau_calcul[[#This Row],[agrégat.num.période.fin]]=H281,"",VLOOKUP(CONCATENATE("fin",Tableau_calcul[[#This Row],[agrégat.num]]),Tableau_calcul[[agrégat.num.période.fin]:[Date]],4,FALSE)))</f>
        <v>#NUM!</v>
      </c>
      <c r="K282" s="5">
        <f>IF(AND(OR(MOD(YEAR(K281),400)=0,AND(MOD(YEAR(K281),4)=0,MOD(YEAR(K281),100)&lt;&gt;0)),MONTH(K281)=2,DAY(K281)=28),K281+1,
IF(AND(MONTH(K281)=2,DAY(K281)=28,COUNTIF($K$2:K281,DATE(YEAR(K281)-1,2,28))+COUNTIF($K$2:K281,DATE(YEAR(K281),2,28))&lt;2),DATE(YEAR(K281),2,28),IF(ROW()=2,Date_survenance,K281+1)))</f>
        <v>279</v>
      </c>
      <c r="L28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2" s="24" t="e">
        <f>IF(Tableau_calcul[[#This Row],[Date]]=K281,"",IF(AND(K282=DATE(YEAR(A282)+1,MONTH(A282),DAY(A282)),Tableau_absentéisme_décomposé[[#This Row],[Traitement]]="Plein traitement"),"anniv PT",IF(COUNTIF($P$2:P281,"Plein traitement")+COUNTIF(B282:$B$367,"Plein traitement")&lt;droits_PT,droits_PT-COUNTIF($P$2:P281,"Plein traitement")-COUNTIF(B282:$B$367,"Plein traitement"),0)))</f>
        <v>#NUM!</v>
      </c>
      <c r="N282" s="1" t="e">
        <f>droits_DT</f>
        <v>#NUM!</v>
      </c>
      <c r="O282" s="1" t="e">
        <f>IF(Tableau_calcul[[#This Row],[Date]]=K281,"",IF(AND(K282=DATE(YEAR(A282)+1,MONTH(A282),DAY(A282)),Tableau_absentéisme_décomposé[[#This Row],[Traitement]]="Demi traitement"),"anniv DT",IF(COUNTIF($P$2:P281,"Demi traitement")+IF(AND($A$60=$A$61,$B$60=$B$61,$B$60="Demi traitement"),COUNTIF(B282:$B$367,"Demi traitement")-1,COUNTIF(B282:$B$367,"Demi traitement"))&lt;droits_DT,droits_DT-COUNTIF($P$2:P281,"Demi traitement")-IF(AND($A$60=$A$61,$B$60=$B$61,$B$60="Demi traitement"),COUNTIF(B282:$B$367,"Demi traitement")-1,COUNTIF(B282:$B$367,"Demi traitement")),0)))</f>
        <v>#NUM!</v>
      </c>
      <c r="P282" s="1" t="e">
        <f>IF(M282="","",IF(OR(M282="anniv PT",M282&gt;0),"Plein traitement",IF(OR(LEFT(Statut_agent,1)="A",LEFT(Statut_agent,1)="B",LEFT(Statut_agent,1)="C"),"Demi Traitement",IF(OR(O282="anniv DT",O282&gt;0),"Demi traitement","Sans traitement"))))</f>
        <v>#NUM!</v>
      </c>
    </row>
    <row r="283" spans="1:16" x14ac:dyDescent="0.25">
      <c r="A283" s="28">
        <f>IF(AND(OR(MOD(YEAR(Tableau_calcul[[#This Row],[Date]])-1,400)=0,AND(MOD(YEAR(Tableau_calcul[[#This Row],[Date]])-1,4)=0,MOD(YEAR(Tableau_calcul[[#This Row],[Date]])-1,100)&lt;&gt;0)),MONTH(A282)=2,DAY(A282)=28,COUNTIF($A$2:A282,DATE(YEAR(A282),2,28))&lt;2),DATE(YEAR(Tableau_calcul[[#This Row],[Date]])-1,2,29),IF(AND(DAY(A282)=28,MONTH(A282)=2,COUNTIF($A$2:A282,DATE(YEAR(A282)-1,2,28))+COUNTIF($A$2:A282,DATE(YEAR(A282),2,28))&lt;2),DATE(YEAR(Tableau_calcul[[#This Row],[Date]])-1,2,28),DATE(YEAR(Tableau_calcul[[#This Row],[Date]])-1,MONTH(Tableau_calcul[[#This Row],[Date]]),DAY(Tableau_calcul[[#This Row],[Date]]))))</f>
        <v>693876</v>
      </c>
      <c r="B283" s="1" t="str">
        <f>IF(Tableau_absentéisme_décomposé[[#This Row],[Date]]=A282,"",IFERROR(INDEX(Tableau_absentéisme[],IF(AND(Tableau_absentéisme_décomposé[[#This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3" s="1" t="e">
        <f ca="1">IF(Tableau_calcul[[#This Row],[Traitement]]="","",IF(Tableau_calcul[[#This Row],[Traitement]]&lt;&gt;IF(K281=K282,OFFSET(Tableau_calcul[[#This Row],[Traitement]],2,0),OFFSET(Tableau_calcul[[#This Row],[Traitement]],-1,0)),"début","continue"))</f>
        <v>#NUM!</v>
      </c>
      <c r="E283" s="1" t="e">
        <f ca="1">IF(Tableau_calcul[[#This Row],[Traitement]]="","",IF(Tableau_calcul[[#This Row],[Traitement]]&lt;&gt;IF(Tableau_calcul[[#This Row],[Date]]=K284,OFFSET(Tableau_calcul[[#This Row],[Traitement]],2,0),OFFSET(Tableau_calcul[[#This Row],[Traitement]],1,0)),"fin","continue"))</f>
        <v>#NUM!</v>
      </c>
      <c r="F283" s="1">
        <f ca="1">COUNTIF($D$2:D283,"début")</f>
        <v>0</v>
      </c>
      <c r="G283" s="1" t="e">
        <f>IF(Tableau_calcul[[#This Row],[Traitement]]="","",CONCATENATE(Tableau_calcul[[#This Row],[agrégat.période.début]],Tableau_calcul[[#This Row],[agrégat.num]]))</f>
        <v>#NUM!</v>
      </c>
      <c r="H283" s="1" t="e">
        <f>IF(Tableau_calcul[[#This Row],[Traitement]]="","",CONCATENATE(IF(Tableau_calcul[[#This Row],[agrégat.période.fin]]="fin","fin","continue"),Tableau_calcul[[#This Row],[agrégat.num]]))</f>
        <v>#NUM!</v>
      </c>
      <c r="I283" s="5" t="e">
        <f ca="1">IF(Tableau_calcul[[#This Row],[agrégat.période.début]]="début",Tableau_calcul[[#This Row],[Date]],"")</f>
        <v>#NUM!</v>
      </c>
      <c r="J283" s="5" t="e">
        <f>IF(Tableau_calcul[[#This Row],[Traitement]]="","",IF(Tableau_calcul[[#This Row],[agrégat.num.période.fin]]=H282,"",VLOOKUP(CONCATENATE("fin",Tableau_calcul[[#This Row],[agrégat.num]]),Tableau_calcul[[agrégat.num.période.fin]:[Date]],4,FALSE)))</f>
        <v>#NUM!</v>
      </c>
      <c r="K283" s="5">
        <f>IF(AND(OR(MOD(YEAR(K282),400)=0,AND(MOD(YEAR(K282),4)=0,MOD(YEAR(K282),100)&lt;&gt;0)),MONTH(K282)=2,DAY(K282)=28),K282+1,
IF(AND(MONTH(K282)=2,DAY(K282)=28,COUNTIF($K$2:K282,DATE(YEAR(K282)-1,2,28))+COUNTIF($K$2:K282,DATE(YEAR(K282),2,28))&lt;2),DATE(YEAR(K282),2,28),IF(ROW()=2,Date_survenance,K282+1)))</f>
        <v>280</v>
      </c>
      <c r="L28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3" s="24" t="e">
        <f>IF(Tableau_calcul[[#This Row],[Date]]=K282,"",IF(AND(K283=DATE(YEAR(A283)+1,MONTH(A283),DAY(A283)),Tableau_absentéisme_décomposé[[#This Row],[Traitement]]="Plein traitement"),"anniv PT",IF(COUNTIF($P$2:P282,"Plein traitement")+COUNTIF(B283:$B$367,"Plein traitement")&lt;droits_PT,droits_PT-COUNTIF($P$2:P282,"Plein traitement")-COUNTIF(B283:$B$367,"Plein traitement"),0)))</f>
        <v>#NUM!</v>
      </c>
      <c r="N283" s="1" t="e">
        <f>droits_DT</f>
        <v>#NUM!</v>
      </c>
      <c r="O283" s="1" t="e">
        <f>IF(Tableau_calcul[[#This Row],[Date]]=K282,"",IF(AND(K283=DATE(YEAR(A283)+1,MONTH(A283),DAY(A283)),Tableau_absentéisme_décomposé[[#This Row],[Traitement]]="Demi traitement"),"anniv DT",IF(COUNTIF($P$2:P282,"Demi traitement")+IF(AND($A$60=$A$61,$B$60=$B$61,$B$60="Demi traitement"),COUNTIF(B283:$B$367,"Demi traitement")-1,COUNTIF(B283:$B$367,"Demi traitement"))&lt;droits_DT,droits_DT-COUNTIF($P$2:P282,"Demi traitement")-IF(AND($A$60=$A$61,$B$60=$B$61,$B$60="Demi traitement"),COUNTIF(B283:$B$367,"Demi traitement")-1,COUNTIF(B283:$B$367,"Demi traitement")),0)))</f>
        <v>#NUM!</v>
      </c>
      <c r="P283" s="1" t="e">
        <f>IF(M283="","",IF(OR(M283="anniv PT",M283&gt;0),"Plein traitement",IF(OR(LEFT(Statut_agent,1)="A",LEFT(Statut_agent,1)="B",LEFT(Statut_agent,1)="C"),"Demi Traitement",IF(OR(O283="anniv DT",O283&gt;0),"Demi traitement","Sans traitement"))))</f>
        <v>#NUM!</v>
      </c>
    </row>
    <row r="284" spans="1:16" x14ac:dyDescent="0.25">
      <c r="A284" s="28">
        <f>IF(AND(OR(MOD(YEAR(Tableau_calcul[[#This Row],[Date]])-1,400)=0,AND(MOD(YEAR(Tableau_calcul[[#This Row],[Date]])-1,4)=0,MOD(YEAR(Tableau_calcul[[#This Row],[Date]])-1,100)&lt;&gt;0)),MONTH(A283)=2,DAY(A283)=28,COUNTIF($A$2:A283,DATE(YEAR(A283),2,28))&lt;2),DATE(YEAR(Tableau_calcul[[#This Row],[Date]])-1,2,29),IF(AND(DAY(A283)=28,MONTH(A283)=2,COUNTIF($A$2:A283,DATE(YEAR(A283)-1,2,28))+COUNTIF($A$2:A283,DATE(YEAR(A283),2,28))&lt;2),DATE(YEAR(Tableau_calcul[[#This Row],[Date]])-1,2,28),DATE(YEAR(Tableau_calcul[[#This Row],[Date]])-1,MONTH(Tableau_calcul[[#This Row],[Date]]),DAY(Tableau_calcul[[#This Row],[Date]]))))</f>
        <v>693877</v>
      </c>
      <c r="B284" s="1" t="str">
        <f>IF(Tableau_absentéisme_décomposé[[#This Row],[Date]]=A283,"",IFERROR(INDEX(Tableau_absentéisme[],IF(AND(Tableau_absentéisme_décomposé[[#This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4" s="1" t="e">
        <f ca="1">IF(Tableau_calcul[[#This Row],[Traitement]]="","",IF(Tableau_calcul[[#This Row],[Traitement]]&lt;&gt;IF(K282=K283,OFFSET(Tableau_calcul[[#This Row],[Traitement]],2,0),OFFSET(Tableau_calcul[[#This Row],[Traitement]],-1,0)),"début","continue"))</f>
        <v>#NUM!</v>
      </c>
      <c r="E284" s="1" t="e">
        <f ca="1">IF(Tableau_calcul[[#This Row],[Traitement]]="","",IF(Tableau_calcul[[#This Row],[Traitement]]&lt;&gt;IF(Tableau_calcul[[#This Row],[Date]]=K285,OFFSET(Tableau_calcul[[#This Row],[Traitement]],2,0),OFFSET(Tableau_calcul[[#This Row],[Traitement]],1,0)),"fin","continue"))</f>
        <v>#NUM!</v>
      </c>
      <c r="F284" s="1">
        <f ca="1">COUNTIF($D$2:D284,"début")</f>
        <v>0</v>
      </c>
      <c r="G284" s="1" t="e">
        <f>IF(Tableau_calcul[[#This Row],[Traitement]]="","",CONCATENATE(Tableau_calcul[[#This Row],[agrégat.période.début]],Tableau_calcul[[#This Row],[agrégat.num]]))</f>
        <v>#NUM!</v>
      </c>
      <c r="H284" s="1" t="e">
        <f>IF(Tableau_calcul[[#This Row],[Traitement]]="","",CONCATENATE(IF(Tableau_calcul[[#This Row],[agrégat.période.fin]]="fin","fin","continue"),Tableau_calcul[[#This Row],[agrégat.num]]))</f>
        <v>#NUM!</v>
      </c>
      <c r="I284" s="5" t="e">
        <f ca="1">IF(Tableau_calcul[[#This Row],[agrégat.période.début]]="début",Tableau_calcul[[#This Row],[Date]],"")</f>
        <v>#NUM!</v>
      </c>
      <c r="J284" s="5" t="e">
        <f>IF(Tableau_calcul[[#This Row],[Traitement]]="","",IF(Tableau_calcul[[#This Row],[agrégat.num.période.fin]]=H283,"",VLOOKUP(CONCATENATE("fin",Tableau_calcul[[#This Row],[agrégat.num]]),Tableau_calcul[[agrégat.num.période.fin]:[Date]],4,FALSE)))</f>
        <v>#NUM!</v>
      </c>
      <c r="K284" s="5">
        <f>IF(AND(OR(MOD(YEAR(K283),400)=0,AND(MOD(YEAR(K283),4)=0,MOD(YEAR(K283),100)&lt;&gt;0)),MONTH(K283)=2,DAY(K283)=28),K283+1,
IF(AND(MONTH(K283)=2,DAY(K283)=28,COUNTIF($K$2:K283,DATE(YEAR(K283)-1,2,28))+COUNTIF($K$2:K283,DATE(YEAR(K283),2,28))&lt;2),DATE(YEAR(K283),2,28),IF(ROW()=2,Date_survenance,K283+1)))</f>
        <v>281</v>
      </c>
      <c r="L28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4" s="24" t="e">
        <f>IF(Tableau_calcul[[#This Row],[Date]]=K283,"",IF(AND(K284=DATE(YEAR(A284)+1,MONTH(A284),DAY(A284)),Tableau_absentéisme_décomposé[[#This Row],[Traitement]]="Plein traitement"),"anniv PT",IF(COUNTIF($P$2:P283,"Plein traitement")+COUNTIF(B284:$B$367,"Plein traitement")&lt;droits_PT,droits_PT-COUNTIF($P$2:P283,"Plein traitement")-COUNTIF(B284:$B$367,"Plein traitement"),0)))</f>
        <v>#NUM!</v>
      </c>
      <c r="N284" s="1" t="e">
        <f>droits_DT</f>
        <v>#NUM!</v>
      </c>
      <c r="O284" s="1" t="e">
        <f>IF(Tableau_calcul[[#This Row],[Date]]=K283,"",IF(AND(K284=DATE(YEAR(A284)+1,MONTH(A284),DAY(A284)),Tableau_absentéisme_décomposé[[#This Row],[Traitement]]="Demi traitement"),"anniv DT",IF(COUNTIF($P$2:P283,"Demi traitement")+IF(AND($A$60=$A$61,$B$60=$B$61,$B$60="Demi traitement"),COUNTIF(B284:$B$367,"Demi traitement")-1,COUNTIF(B284:$B$367,"Demi traitement"))&lt;droits_DT,droits_DT-COUNTIF($P$2:P283,"Demi traitement")-IF(AND($A$60=$A$61,$B$60=$B$61,$B$60="Demi traitement"),COUNTIF(B284:$B$367,"Demi traitement")-1,COUNTIF(B284:$B$367,"Demi traitement")),0)))</f>
        <v>#NUM!</v>
      </c>
      <c r="P284" s="1" t="e">
        <f>IF(M284="","",IF(OR(M284="anniv PT",M284&gt;0),"Plein traitement",IF(OR(LEFT(Statut_agent,1)="A",LEFT(Statut_agent,1)="B",LEFT(Statut_agent,1)="C"),"Demi Traitement",IF(OR(O284="anniv DT",O284&gt;0),"Demi traitement","Sans traitement"))))</f>
        <v>#NUM!</v>
      </c>
    </row>
    <row r="285" spans="1:16" x14ac:dyDescent="0.25">
      <c r="A285" s="28">
        <f>IF(AND(OR(MOD(YEAR(Tableau_calcul[[#This Row],[Date]])-1,400)=0,AND(MOD(YEAR(Tableau_calcul[[#This Row],[Date]])-1,4)=0,MOD(YEAR(Tableau_calcul[[#This Row],[Date]])-1,100)&lt;&gt;0)),MONTH(A284)=2,DAY(A284)=28,COUNTIF($A$2:A284,DATE(YEAR(A284),2,28))&lt;2),DATE(YEAR(Tableau_calcul[[#This Row],[Date]])-1,2,29),IF(AND(DAY(A284)=28,MONTH(A284)=2,COUNTIF($A$2:A284,DATE(YEAR(A284)-1,2,28))+COUNTIF($A$2:A284,DATE(YEAR(A284),2,28))&lt;2),DATE(YEAR(Tableau_calcul[[#This Row],[Date]])-1,2,28),DATE(YEAR(Tableau_calcul[[#This Row],[Date]])-1,MONTH(Tableau_calcul[[#This Row],[Date]]),DAY(Tableau_calcul[[#This Row],[Date]]))))</f>
        <v>693878</v>
      </c>
      <c r="B285" s="1" t="str">
        <f>IF(Tableau_absentéisme_décomposé[[#This Row],[Date]]=A284,"",IFERROR(INDEX(Tableau_absentéisme[],IF(AND(Tableau_absentéisme_décomposé[[#This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5" s="1" t="e">
        <f ca="1">IF(Tableau_calcul[[#This Row],[Traitement]]="","",IF(Tableau_calcul[[#This Row],[Traitement]]&lt;&gt;IF(K283=K284,OFFSET(Tableau_calcul[[#This Row],[Traitement]],2,0),OFFSET(Tableau_calcul[[#This Row],[Traitement]],-1,0)),"début","continue"))</f>
        <v>#NUM!</v>
      </c>
      <c r="E285" s="1" t="e">
        <f ca="1">IF(Tableau_calcul[[#This Row],[Traitement]]="","",IF(Tableau_calcul[[#This Row],[Traitement]]&lt;&gt;IF(Tableau_calcul[[#This Row],[Date]]=K286,OFFSET(Tableau_calcul[[#This Row],[Traitement]],2,0),OFFSET(Tableau_calcul[[#This Row],[Traitement]],1,0)),"fin","continue"))</f>
        <v>#NUM!</v>
      </c>
      <c r="F285" s="1">
        <f ca="1">COUNTIF($D$2:D285,"début")</f>
        <v>0</v>
      </c>
      <c r="G285" s="1" t="e">
        <f>IF(Tableau_calcul[[#This Row],[Traitement]]="","",CONCATENATE(Tableau_calcul[[#This Row],[agrégat.période.début]],Tableau_calcul[[#This Row],[agrégat.num]]))</f>
        <v>#NUM!</v>
      </c>
      <c r="H285" s="1" t="e">
        <f>IF(Tableau_calcul[[#This Row],[Traitement]]="","",CONCATENATE(IF(Tableau_calcul[[#This Row],[agrégat.période.fin]]="fin","fin","continue"),Tableau_calcul[[#This Row],[agrégat.num]]))</f>
        <v>#NUM!</v>
      </c>
      <c r="I285" s="5" t="e">
        <f ca="1">IF(Tableau_calcul[[#This Row],[agrégat.période.début]]="début",Tableau_calcul[[#This Row],[Date]],"")</f>
        <v>#NUM!</v>
      </c>
      <c r="J285" s="5" t="e">
        <f>IF(Tableau_calcul[[#This Row],[Traitement]]="","",IF(Tableau_calcul[[#This Row],[agrégat.num.période.fin]]=H284,"",VLOOKUP(CONCATENATE("fin",Tableau_calcul[[#This Row],[agrégat.num]]),Tableau_calcul[[agrégat.num.période.fin]:[Date]],4,FALSE)))</f>
        <v>#NUM!</v>
      </c>
      <c r="K285" s="5">
        <f>IF(AND(OR(MOD(YEAR(K284),400)=0,AND(MOD(YEAR(K284),4)=0,MOD(YEAR(K284),100)&lt;&gt;0)),MONTH(K284)=2,DAY(K284)=28),K284+1,
IF(AND(MONTH(K284)=2,DAY(K284)=28,COUNTIF($K$2:K284,DATE(YEAR(K284)-1,2,28))+COUNTIF($K$2:K284,DATE(YEAR(K284),2,28))&lt;2),DATE(YEAR(K284),2,28),IF(ROW()=2,Date_survenance,K284+1)))</f>
        <v>282</v>
      </c>
      <c r="L28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5" s="24" t="e">
        <f>IF(Tableau_calcul[[#This Row],[Date]]=K284,"",IF(AND(K285=DATE(YEAR(A285)+1,MONTH(A285),DAY(A285)),Tableau_absentéisme_décomposé[[#This Row],[Traitement]]="Plein traitement"),"anniv PT",IF(COUNTIF($P$2:P284,"Plein traitement")+COUNTIF(B285:$B$367,"Plein traitement")&lt;droits_PT,droits_PT-COUNTIF($P$2:P284,"Plein traitement")-COUNTIF(B285:$B$367,"Plein traitement"),0)))</f>
        <v>#NUM!</v>
      </c>
      <c r="N285" s="1" t="e">
        <f>droits_DT</f>
        <v>#NUM!</v>
      </c>
      <c r="O285" s="1" t="e">
        <f>IF(Tableau_calcul[[#This Row],[Date]]=K284,"",IF(AND(K285=DATE(YEAR(A285)+1,MONTH(A285),DAY(A285)),Tableau_absentéisme_décomposé[[#This Row],[Traitement]]="Demi traitement"),"anniv DT",IF(COUNTIF($P$2:P284,"Demi traitement")+IF(AND($A$60=$A$61,$B$60=$B$61,$B$60="Demi traitement"),COUNTIF(B285:$B$367,"Demi traitement")-1,COUNTIF(B285:$B$367,"Demi traitement"))&lt;droits_DT,droits_DT-COUNTIF($P$2:P284,"Demi traitement")-IF(AND($A$60=$A$61,$B$60=$B$61,$B$60="Demi traitement"),COUNTIF(B285:$B$367,"Demi traitement")-1,COUNTIF(B285:$B$367,"Demi traitement")),0)))</f>
        <v>#NUM!</v>
      </c>
      <c r="P285" s="1" t="e">
        <f>IF(M285="","",IF(OR(M285="anniv PT",M285&gt;0),"Plein traitement",IF(OR(LEFT(Statut_agent,1)="A",LEFT(Statut_agent,1)="B",LEFT(Statut_agent,1)="C"),"Demi Traitement",IF(OR(O285="anniv DT",O285&gt;0),"Demi traitement","Sans traitement"))))</f>
        <v>#NUM!</v>
      </c>
    </row>
    <row r="286" spans="1:16" x14ac:dyDescent="0.25">
      <c r="A286" s="28">
        <f>IF(AND(OR(MOD(YEAR(Tableau_calcul[[#This Row],[Date]])-1,400)=0,AND(MOD(YEAR(Tableau_calcul[[#This Row],[Date]])-1,4)=0,MOD(YEAR(Tableau_calcul[[#This Row],[Date]])-1,100)&lt;&gt;0)),MONTH(A285)=2,DAY(A285)=28,COUNTIF($A$2:A285,DATE(YEAR(A285),2,28))&lt;2),DATE(YEAR(Tableau_calcul[[#This Row],[Date]])-1,2,29),IF(AND(DAY(A285)=28,MONTH(A285)=2,COUNTIF($A$2:A285,DATE(YEAR(A285)-1,2,28))+COUNTIF($A$2:A285,DATE(YEAR(A285),2,28))&lt;2),DATE(YEAR(Tableau_calcul[[#This Row],[Date]])-1,2,28),DATE(YEAR(Tableau_calcul[[#This Row],[Date]])-1,MONTH(Tableau_calcul[[#This Row],[Date]]),DAY(Tableau_calcul[[#This Row],[Date]]))))</f>
        <v>693879</v>
      </c>
      <c r="B286" s="1" t="str">
        <f>IF(Tableau_absentéisme_décomposé[[#This Row],[Date]]=A285,"",IFERROR(INDEX(Tableau_absentéisme[],IF(AND(Tableau_absentéisme_décomposé[[#This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6" s="1" t="e">
        <f ca="1">IF(Tableau_calcul[[#This Row],[Traitement]]="","",IF(Tableau_calcul[[#This Row],[Traitement]]&lt;&gt;IF(K284=K285,OFFSET(Tableau_calcul[[#This Row],[Traitement]],2,0),OFFSET(Tableau_calcul[[#This Row],[Traitement]],-1,0)),"début","continue"))</f>
        <v>#NUM!</v>
      </c>
      <c r="E286" s="1" t="e">
        <f ca="1">IF(Tableau_calcul[[#This Row],[Traitement]]="","",IF(Tableau_calcul[[#This Row],[Traitement]]&lt;&gt;IF(Tableau_calcul[[#This Row],[Date]]=K287,OFFSET(Tableau_calcul[[#This Row],[Traitement]],2,0),OFFSET(Tableau_calcul[[#This Row],[Traitement]],1,0)),"fin","continue"))</f>
        <v>#NUM!</v>
      </c>
      <c r="F286" s="1">
        <f ca="1">COUNTIF($D$2:D286,"début")</f>
        <v>0</v>
      </c>
      <c r="G286" s="1" t="e">
        <f>IF(Tableau_calcul[[#This Row],[Traitement]]="","",CONCATENATE(Tableau_calcul[[#This Row],[agrégat.période.début]],Tableau_calcul[[#This Row],[agrégat.num]]))</f>
        <v>#NUM!</v>
      </c>
      <c r="H286" s="1" t="e">
        <f>IF(Tableau_calcul[[#This Row],[Traitement]]="","",CONCATENATE(IF(Tableau_calcul[[#This Row],[agrégat.période.fin]]="fin","fin","continue"),Tableau_calcul[[#This Row],[agrégat.num]]))</f>
        <v>#NUM!</v>
      </c>
      <c r="I286" s="5" t="e">
        <f ca="1">IF(Tableau_calcul[[#This Row],[agrégat.période.début]]="début",Tableau_calcul[[#This Row],[Date]],"")</f>
        <v>#NUM!</v>
      </c>
      <c r="J286" s="5" t="e">
        <f>IF(Tableau_calcul[[#This Row],[Traitement]]="","",IF(Tableau_calcul[[#This Row],[agrégat.num.période.fin]]=H285,"",VLOOKUP(CONCATENATE("fin",Tableau_calcul[[#This Row],[agrégat.num]]),Tableau_calcul[[agrégat.num.période.fin]:[Date]],4,FALSE)))</f>
        <v>#NUM!</v>
      </c>
      <c r="K286" s="5">
        <f>IF(AND(OR(MOD(YEAR(K285),400)=0,AND(MOD(YEAR(K285),4)=0,MOD(YEAR(K285),100)&lt;&gt;0)),MONTH(K285)=2,DAY(K285)=28),K285+1,
IF(AND(MONTH(K285)=2,DAY(K285)=28,COUNTIF($K$2:K285,DATE(YEAR(K285)-1,2,28))+COUNTIF($K$2:K285,DATE(YEAR(K285),2,28))&lt;2),DATE(YEAR(K285),2,28),IF(ROW()=2,Date_survenance,K285+1)))</f>
        <v>283</v>
      </c>
      <c r="L28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6" s="24" t="e">
        <f>IF(Tableau_calcul[[#This Row],[Date]]=K285,"",IF(AND(K286=DATE(YEAR(A286)+1,MONTH(A286),DAY(A286)),Tableau_absentéisme_décomposé[[#This Row],[Traitement]]="Plein traitement"),"anniv PT",IF(COUNTIF($P$2:P285,"Plein traitement")+COUNTIF(B286:$B$367,"Plein traitement")&lt;droits_PT,droits_PT-COUNTIF($P$2:P285,"Plein traitement")-COUNTIF(B286:$B$367,"Plein traitement"),0)))</f>
        <v>#NUM!</v>
      </c>
      <c r="N286" s="1" t="e">
        <f>droits_DT</f>
        <v>#NUM!</v>
      </c>
      <c r="O286" s="1" t="e">
        <f>IF(Tableau_calcul[[#This Row],[Date]]=K285,"",IF(AND(K286=DATE(YEAR(A286)+1,MONTH(A286),DAY(A286)),Tableau_absentéisme_décomposé[[#This Row],[Traitement]]="Demi traitement"),"anniv DT",IF(COUNTIF($P$2:P285,"Demi traitement")+IF(AND($A$60=$A$61,$B$60=$B$61,$B$60="Demi traitement"),COUNTIF(B286:$B$367,"Demi traitement")-1,COUNTIF(B286:$B$367,"Demi traitement"))&lt;droits_DT,droits_DT-COUNTIF($P$2:P285,"Demi traitement")-IF(AND($A$60=$A$61,$B$60=$B$61,$B$60="Demi traitement"),COUNTIF(B286:$B$367,"Demi traitement")-1,COUNTIF(B286:$B$367,"Demi traitement")),0)))</f>
        <v>#NUM!</v>
      </c>
      <c r="P286" s="1" t="e">
        <f>IF(M286="","",IF(OR(M286="anniv PT",M286&gt;0),"Plein traitement",IF(OR(LEFT(Statut_agent,1)="A",LEFT(Statut_agent,1)="B",LEFT(Statut_agent,1)="C"),"Demi Traitement",IF(OR(O286="anniv DT",O286&gt;0),"Demi traitement","Sans traitement"))))</f>
        <v>#NUM!</v>
      </c>
    </row>
    <row r="287" spans="1:16" x14ac:dyDescent="0.25">
      <c r="A287" s="28">
        <f>IF(AND(OR(MOD(YEAR(Tableau_calcul[[#This Row],[Date]])-1,400)=0,AND(MOD(YEAR(Tableau_calcul[[#This Row],[Date]])-1,4)=0,MOD(YEAR(Tableau_calcul[[#This Row],[Date]])-1,100)&lt;&gt;0)),MONTH(A286)=2,DAY(A286)=28,COUNTIF($A$2:A286,DATE(YEAR(A286),2,28))&lt;2),DATE(YEAR(Tableau_calcul[[#This Row],[Date]])-1,2,29),IF(AND(DAY(A286)=28,MONTH(A286)=2,COUNTIF($A$2:A286,DATE(YEAR(A286)-1,2,28))+COUNTIF($A$2:A286,DATE(YEAR(A286),2,28))&lt;2),DATE(YEAR(Tableau_calcul[[#This Row],[Date]])-1,2,28),DATE(YEAR(Tableau_calcul[[#This Row],[Date]])-1,MONTH(Tableau_calcul[[#This Row],[Date]]),DAY(Tableau_calcul[[#This Row],[Date]]))))</f>
        <v>693880</v>
      </c>
      <c r="B287" s="1" t="str">
        <f>IF(Tableau_absentéisme_décomposé[[#This Row],[Date]]=A286,"",IFERROR(INDEX(Tableau_absentéisme[],IF(AND(Tableau_absentéisme_décomposé[[#This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7" s="1" t="e">
        <f ca="1">IF(Tableau_calcul[[#This Row],[Traitement]]="","",IF(Tableau_calcul[[#This Row],[Traitement]]&lt;&gt;IF(K285=K286,OFFSET(Tableau_calcul[[#This Row],[Traitement]],2,0),OFFSET(Tableau_calcul[[#This Row],[Traitement]],-1,0)),"début","continue"))</f>
        <v>#NUM!</v>
      </c>
      <c r="E287" s="1" t="e">
        <f ca="1">IF(Tableau_calcul[[#This Row],[Traitement]]="","",IF(Tableau_calcul[[#This Row],[Traitement]]&lt;&gt;IF(Tableau_calcul[[#This Row],[Date]]=K288,OFFSET(Tableau_calcul[[#This Row],[Traitement]],2,0),OFFSET(Tableau_calcul[[#This Row],[Traitement]],1,0)),"fin","continue"))</f>
        <v>#NUM!</v>
      </c>
      <c r="F287" s="1">
        <f ca="1">COUNTIF($D$2:D287,"début")</f>
        <v>0</v>
      </c>
      <c r="G287" s="1" t="e">
        <f>IF(Tableau_calcul[[#This Row],[Traitement]]="","",CONCATENATE(Tableau_calcul[[#This Row],[agrégat.période.début]],Tableau_calcul[[#This Row],[agrégat.num]]))</f>
        <v>#NUM!</v>
      </c>
      <c r="H287" s="1" t="e">
        <f>IF(Tableau_calcul[[#This Row],[Traitement]]="","",CONCATENATE(IF(Tableau_calcul[[#This Row],[agrégat.période.fin]]="fin","fin","continue"),Tableau_calcul[[#This Row],[agrégat.num]]))</f>
        <v>#NUM!</v>
      </c>
      <c r="I287" s="5" t="e">
        <f ca="1">IF(Tableau_calcul[[#This Row],[agrégat.période.début]]="début",Tableau_calcul[[#This Row],[Date]],"")</f>
        <v>#NUM!</v>
      </c>
      <c r="J287" s="5" t="e">
        <f>IF(Tableau_calcul[[#This Row],[Traitement]]="","",IF(Tableau_calcul[[#This Row],[agrégat.num.période.fin]]=H286,"",VLOOKUP(CONCATENATE("fin",Tableau_calcul[[#This Row],[agrégat.num]]),Tableau_calcul[[agrégat.num.période.fin]:[Date]],4,FALSE)))</f>
        <v>#NUM!</v>
      </c>
      <c r="K287" s="5">
        <f>IF(AND(OR(MOD(YEAR(K286),400)=0,AND(MOD(YEAR(K286),4)=0,MOD(YEAR(K286),100)&lt;&gt;0)),MONTH(K286)=2,DAY(K286)=28),K286+1,
IF(AND(MONTH(K286)=2,DAY(K286)=28,COUNTIF($K$2:K286,DATE(YEAR(K286)-1,2,28))+COUNTIF($K$2:K286,DATE(YEAR(K286),2,28))&lt;2),DATE(YEAR(K286),2,28),IF(ROW()=2,Date_survenance,K286+1)))</f>
        <v>284</v>
      </c>
      <c r="L28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7" s="24" t="e">
        <f>IF(Tableau_calcul[[#This Row],[Date]]=K286,"",IF(AND(K287=DATE(YEAR(A287)+1,MONTH(A287),DAY(A287)),Tableau_absentéisme_décomposé[[#This Row],[Traitement]]="Plein traitement"),"anniv PT",IF(COUNTIF($P$2:P286,"Plein traitement")+COUNTIF(B287:$B$367,"Plein traitement")&lt;droits_PT,droits_PT-COUNTIF($P$2:P286,"Plein traitement")-COUNTIF(B287:$B$367,"Plein traitement"),0)))</f>
        <v>#NUM!</v>
      </c>
      <c r="N287" s="1" t="e">
        <f>droits_DT</f>
        <v>#NUM!</v>
      </c>
      <c r="O287" s="1" t="e">
        <f>IF(Tableau_calcul[[#This Row],[Date]]=K286,"",IF(AND(K287=DATE(YEAR(A287)+1,MONTH(A287),DAY(A287)),Tableau_absentéisme_décomposé[[#This Row],[Traitement]]="Demi traitement"),"anniv DT",IF(COUNTIF($P$2:P286,"Demi traitement")+IF(AND($A$60=$A$61,$B$60=$B$61,$B$60="Demi traitement"),COUNTIF(B287:$B$367,"Demi traitement")-1,COUNTIF(B287:$B$367,"Demi traitement"))&lt;droits_DT,droits_DT-COUNTIF($P$2:P286,"Demi traitement")-IF(AND($A$60=$A$61,$B$60=$B$61,$B$60="Demi traitement"),COUNTIF(B287:$B$367,"Demi traitement")-1,COUNTIF(B287:$B$367,"Demi traitement")),0)))</f>
        <v>#NUM!</v>
      </c>
      <c r="P287" s="1" t="e">
        <f>IF(M287="","",IF(OR(M287="anniv PT",M287&gt;0),"Plein traitement",IF(OR(LEFT(Statut_agent,1)="A",LEFT(Statut_agent,1)="B",LEFT(Statut_agent,1)="C"),"Demi Traitement",IF(OR(O287="anniv DT",O287&gt;0),"Demi traitement","Sans traitement"))))</f>
        <v>#NUM!</v>
      </c>
    </row>
    <row r="288" spans="1:16" x14ac:dyDescent="0.25">
      <c r="A288" s="28">
        <f>IF(AND(OR(MOD(YEAR(Tableau_calcul[[#This Row],[Date]])-1,400)=0,AND(MOD(YEAR(Tableau_calcul[[#This Row],[Date]])-1,4)=0,MOD(YEAR(Tableau_calcul[[#This Row],[Date]])-1,100)&lt;&gt;0)),MONTH(A287)=2,DAY(A287)=28,COUNTIF($A$2:A287,DATE(YEAR(A287),2,28))&lt;2),DATE(YEAR(Tableau_calcul[[#This Row],[Date]])-1,2,29),IF(AND(DAY(A287)=28,MONTH(A287)=2,COUNTIF($A$2:A287,DATE(YEAR(A287)-1,2,28))+COUNTIF($A$2:A287,DATE(YEAR(A287),2,28))&lt;2),DATE(YEAR(Tableau_calcul[[#This Row],[Date]])-1,2,28),DATE(YEAR(Tableau_calcul[[#This Row],[Date]])-1,MONTH(Tableau_calcul[[#This Row],[Date]]),DAY(Tableau_calcul[[#This Row],[Date]]))))</f>
        <v>693881</v>
      </c>
      <c r="B288" s="1" t="str">
        <f>IF(Tableau_absentéisme_décomposé[[#This Row],[Date]]=A287,"",IFERROR(INDEX(Tableau_absentéisme[],IF(AND(Tableau_absentéisme_décomposé[[#This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8" s="1" t="e">
        <f ca="1">IF(Tableau_calcul[[#This Row],[Traitement]]="","",IF(Tableau_calcul[[#This Row],[Traitement]]&lt;&gt;IF(K286=K287,OFFSET(Tableau_calcul[[#This Row],[Traitement]],2,0),OFFSET(Tableau_calcul[[#This Row],[Traitement]],-1,0)),"début","continue"))</f>
        <v>#NUM!</v>
      </c>
      <c r="E288" s="1" t="e">
        <f ca="1">IF(Tableau_calcul[[#This Row],[Traitement]]="","",IF(Tableau_calcul[[#This Row],[Traitement]]&lt;&gt;IF(Tableau_calcul[[#This Row],[Date]]=K289,OFFSET(Tableau_calcul[[#This Row],[Traitement]],2,0),OFFSET(Tableau_calcul[[#This Row],[Traitement]],1,0)),"fin","continue"))</f>
        <v>#NUM!</v>
      </c>
      <c r="F288" s="1">
        <f ca="1">COUNTIF($D$2:D288,"début")</f>
        <v>0</v>
      </c>
      <c r="G288" s="1" t="e">
        <f>IF(Tableau_calcul[[#This Row],[Traitement]]="","",CONCATENATE(Tableau_calcul[[#This Row],[agrégat.période.début]],Tableau_calcul[[#This Row],[agrégat.num]]))</f>
        <v>#NUM!</v>
      </c>
      <c r="H288" s="1" t="e">
        <f>IF(Tableau_calcul[[#This Row],[Traitement]]="","",CONCATENATE(IF(Tableau_calcul[[#This Row],[agrégat.période.fin]]="fin","fin","continue"),Tableau_calcul[[#This Row],[agrégat.num]]))</f>
        <v>#NUM!</v>
      </c>
      <c r="I288" s="5" t="e">
        <f ca="1">IF(Tableau_calcul[[#This Row],[agrégat.période.début]]="début",Tableau_calcul[[#This Row],[Date]],"")</f>
        <v>#NUM!</v>
      </c>
      <c r="J288" s="5" t="e">
        <f>IF(Tableau_calcul[[#This Row],[Traitement]]="","",IF(Tableau_calcul[[#This Row],[agrégat.num.période.fin]]=H287,"",VLOOKUP(CONCATENATE("fin",Tableau_calcul[[#This Row],[agrégat.num]]),Tableau_calcul[[agrégat.num.période.fin]:[Date]],4,FALSE)))</f>
        <v>#NUM!</v>
      </c>
      <c r="K288" s="5">
        <f>IF(AND(OR(MOD(YEAR(K287),400)=0,AND(MOD(YEAR(K287),4)=0,MOD(YEAR(K287),100)&lt;&gt;0)),MONTH(K287)=2,DAY(K287)=28),K287+1,
IF(AND(MONTH(K287)=2,DAY(K287)=28,COUNTIF($K$2:K287,DATE(YEAR(K287)-1,2,28))+COUNTIF($K$2:K287,DATE(YEAR(K287),2,28))&lt;2),DATE(YEAR(K287),2,28),IF(ROW()=2,Date_survenance,K287+1)))</f>
        <v>285</v>
      </c>
      <c r="L28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8" s="24" t="e">
        <f>IF(Tableau_calcul[[#This Row],[Date]]=K287,"",IF(AND(K288=DATE(YEAR(A288)+1,MONTH(A288),DAY(A288)),Tableau_absentéisme_décomposé[[#This Row],[Traitement]]="Plein traitement"),"anniv PT",IF(COUNTIF($P$2:P287,"Plein traitement")+COUNTIF(B288:$B$367,"Plein traitement")&lt;droits_PT,droits_PT-COUNTIF($P$2:P287,"Plein traitement")-COUNTIF(B288:$B$367,"Plein traitement"),0)))</f>
        <v>#NUM!</v>
      </c>
      <c r="N288" s="1" t="e">
        <f>droits_DT</f>
        <v>#NUM!</v>
      </c>
      <c r="O288" s="1" t="e">
        <f>IF(Tableau_calcul[[#This Row],[Date]]=K287,"",IF(AND(K288=DATE(YEAR(A288)+1,MONTH(A288),DAY(A288)),Tableau_absentéisme_décomposé[[#This Row],[Traitement]]="Demi traitement"),"anniv DT",IF(COUNTIF($P$2:P287,"Demi traitement")+IF(AND($A$60=$A$61,$B$60=$B$61,$B$60="Demi traitement"),COUNTIF(B288:$B$367,"Demi traitement")-1,COUNTIF(B288:$B$367,"Demi traitement"))&lt;droits_DT,droits_DT-COUNTIF($P$2:P287,"Demi traitement")-IF(AND($A$60=$A$61,$B$60=$B$61,$B$60="Demi traitement"),COUNTIF(B288:$B$367,"Demi traitement")-1,COUNTIF(B288:$B$367,"Demi traitement")),0)))</f>
        <v>#NUM!</v>
      </c>
      <c r="P288" s="1" t="e">
        <f>IF(M288="","",IF(OR(M288="anniv PT",M288&gt;0),"Plein traitement",IF(OR(LEFT(Statut_agent,1)="A",LEFT(Statut_agent,1)="B",LEFT(Statut_agent,1)="C"),"Demi Traitement",IF(OR(O288="anniv DT",O288&gt;0),"Demi traitement","Sans traitement"))))</f>
        <v>#NUM!</v>
      </c>
    </row>
    <row r="289" spans="1:16" x14ac:dyDescent="0.25">
      <c r="A289" s="28">
        <f>IF(AND(OR(MOD(YEAR(Tableau_calcul[[#This Row],[Date]])-1,400)=0,AND(MOD(YEAR(Tableau_calcul[[#This Row],[Date]])-1,4)=0,MOD(YEAR(Tableau_calcul[[#This Row],[Date]])-1,100)&lt;&gt;0)),MONTH(A288)=2,DAY(A288)=28,COUNTIF($A$2:A288,DATE(YEAR(A288),2,28))&lt;2),DATE(YEAR(Tableau_calcul[[#This Row],[Date]])-1,2,29),IF(AND(DAY(A288)=28,MONTH(A288)=2,COUNTIF($A$2:A288,DATE(YEAR(A288)-1,2,28))+COUNTIF($A$2:A288,DATE(YEAR(A288),2,28))&lt;2),DATE(YEAR(Tableau_calcul[[#This Row],[Date]])-1,2,28),DATE(YEAR(Tableau_calcul[[#This Row],[Date]])-1,MONTH(Tableau_calcul[[#This Row],[Date]]),DAY(Tableau_calcul[[#This Row],[Date]]))))</f>
        <v>693882</v>
      </c>
      <c r="B289" s="1" t="str">
        <f>IF(Tableau_absentéisme_décomposé[[#This Row],[Date]]=A288,"",IFERROR(INDEX(Tableau_absentéisme[],IF(AND(Tableau_absentéisme_décomposé[[#This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89" s="1" t="e">
        <f ca="1">IF(Tableau_calcul[[#This Row],[Traitement]]="","",IF(Tableau_calcul[[#This Row],[Traitement]]&lt;&gt;IF(K287=K288,OFFSET(Tableau_calcul[[#This Row],[Traitement]],2,0),OFFSET(Tableau_calcul[[#This Row],[Traitement]],-1,0)),"début","continue"))</f>
        <v>#NUM!</v>
      </c>
      <c r="E289" s="1" t="e">
        <f ca="1">IF(Tableau_calcul[[#This Row],[Traitement]]="","",IF(Tableau_calcul[[#This Row],[Traitement]]&lt;&gt;IF(Tableau_calcul[[#This Row],[Date]]=K290,OFFSET(Tableau_calcul[[#This Row],[Traitement]],2,0),OFFSET(Tableau_calcul[[#This Row],[Traitement]],1,0)),"fin","continue"))</f>
        <v>#NUM!</v>
      </c>
      <c r="F289" s="1">
        <f ca="1">COUNTIF($D$2:D289,"début")</f>
        <v>0</v>
      </c>
      <c r="G289" s="1" t="e">
        <f>IF(Tableau_calcul[[#This Row],[Traitement]]="","",CONCATENATE(Tableau_calcul[[#This Row],[agrégat.période.début]],Tableau_calcul[[#This Row],[agrégat.num]]))</f>
        <v>#NUM!</v>
      </c>
      <c r="H289" s="1" t="e">
        <f>IF(Tableau_calcul[[#This Row],[Traitement]]="","",CONCATENATE(IF(Tableau_calcul[[#This Row],[agrégat.période.fin]]="fin","fin","continue"),Tableau_calcul[[#This Row],[agrégat.num]]))</f>
        <v>#NUM!</v>
      </c>
      <c r="I289" s="5" t="e">
        <f ca="1">IF(Tableau_calcul[[#This Row],[agrégat.période.début]]="début",Tableau_calcul[[#This Row],[Date]],"")</f>
        <v>#NUM!</v>
      </c>
      <c r="J289" s="5" t="e">
        <f>IF(Tableau_calcul[[#This Row],[Traitement]]="","",IF(Tableau_calcul[[#This Row],[agrégat.num.période.fin]]=H288,"",VLOOKUP(CONCATENATE("fin",Tableau_calcul[[#This Row],[agrégat.num]]),Tableau_calcul[[agrégat.num.période.fin]:[Date]],4,FALSE)))</f>
        <v>#NUM!</v>
      </c>
      <c r="K289" s="5">
        <f>IF(AND(OR(MOD(YEAR(K288),400)=0,AND(MOD(YEAR(K288),4)=0,MOD(YEAR(K288),100)&lt;&gt;0)),MONTH(K288)=2,DAY(K288)=28),K288+1,
IF(AND(MONTH(K288)=2,DAY(K288)=28,COUNTIF($K$2:K288,DATE(YEAR(K288)-1,2,28))+COUNTIF($K$2:K288,DATE(YEAR(K288),2,28))&lt;2),DATE(YEAR(K288),2,28),IF(ROW()=2,Date_survenance,K288+1)))</f>
        <v>286</v>
      </c>
      <c r="L28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89" s="24" t="e">
        <f>IF(Tableau_calcul[[#This Row],[Date]]=K288,"",IF(AND(K289=DATE(YEAR(A289)+1,MONTH(A289),DAY(A289)),Tableau_absentéisme_décomposé[[#This Row],[Traitement]]="Plein traitement"),"anniv PT",IF(COUNTIF($P$2:P288,"Plein traitement")+COUNTIF(B289:$B$367,"Plein traitement")&lt;droits_PT,droits_PT-COUNTIF($P$2:P288,"Plein traitement")-COUNTIF(B289:$B$367,"Plein traitement"),0)))</f>
        <v>#NUM!</v>
      </c>
      <c r="N289" s="1" t="e">
        <f>droits_DT</f>
        <v>#NUM!</v>
      </c>
      <c r="O289" s="1" t="e">
        <f>IF(Tableau_calcul[[#This Row],[Date]]=K288,"",IF(AND(K289=DATE(YEAR(A289)+1,MONTH(A289),DAY(A289)),Tableau_absentéisme_décomposé[[#This Row],[Traitement]]="Demi traitement"),"anniv DT",IF(COUNTIF($P$2:P288,"Demi traitement")+IF(AND($A$60=$A$61,$B$60=$B$61,$B$60="Demi traitement"),COUNTIF(B289:$B$367,"Demi traitement")-1,COUNTIF(B289:$B$367,"Demi traitement"))&lt;droits_DT,droits_DT-COUNTIF($P$2:P288,"Demi traitement")-IF(AND($A$60=$A$61,$B$60=$B$61,$B$60="Demi traitement"),COUNTIF(B289:$B$367,"Demi traitement")-1,COUNTIF(B289:$B$367,"Demi traitement")),0)))</f>
        <v>#NUM!</v>
      </c>
      <c r="P289" s="1" t="e">
        <f>IF(M289="","",IF(OR(M289="anniv PT",M289&gt;0),"Plein traitement",IF(OR(LEFT(Statut_agent,1)="A",LEFT(Statut_agent,1)="B",LEFT(Statut_agent,1)="C"),"Demi Traitement",IF(OR(O289="anniv DT",O289&gt;0),"Demi traitement","Sans traitement"))))</f>
        <v>#NUM!</v>
      </c>
    </row>
    <row r="290" spans="1:16" x14ac:dyDescent="0.25">
      <c r="A290" s="28">
        <f>IF(AND(OR(MOD(YEAR(Tableau_calcul[[#This Row],[Date]])-1,400)=0,AND(MOD(YEAR(Tableau_calcul[[#This Row],[Date]])-1,4)=0,MOD(YEAR(Tableau_calcul[[#This Row],[Date]])-1,100)&lt;&gt;0)),MONTH(A289)=2,DAY(A289)=28,COUNTIF($A$2:A289,DATE(YEAR(A289),2,28))&lt;2),DATE(YEAR(Tableau_calcul[[#This Row],[Date]])-1,2,29),IF(AND(DAY(A289)=28,MONTH(A289)=2,COUNTIF($A$2:A289,DATE(YEAR(A289)-1,2,28))+COUNTIF($A$2:A289,DATE(YEAR(A289),2,28))&lt;2),DATE(YEAR(Tableau_calcul[[#This Row],[Date]])-1,2,28),DATE(YEAR(Tableau_calcul[[#This Row],[Date]])-1,MONTH(Tableau_calcul[[#This Row],[Date]]),DAY(Tableau_calcul[[#This Row],[Date]]))))</f>
        <v>693883</v>
      </c>
      <c r="B290" s="1" t="str">
        <f>IF(Tableau_absentéisme_décomposé[[#This Row],[Date]]=A289,"",IFERROR(INDEX(Tableau_absentéisme[],IF(AND(Tableau_absentéisme_décomposé[[#This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0" s="1" t="e">
        <f ca="1">IF(Tableau_calcul[[#This Row],[Traitement]]="","",IF(Tableau_calcul[[#This Row],[Traitement]]&lt;&gt;IF(K288=K289,OFFSET(Tableau_calcul[[#This Row],[Traitement]],2,0),OFFSET(Tableau_calcul[[#This Row],[Traitement]],-1,0)),"début","continue"))</f>
        <v>#NUM!</v>
      </c>
      <c r="E290" s="1" t="e">
        <f ca="1">IF(Tableau_calcul[[#This Row],[Traitement]]="","",IF(Tableau_calcul[[#This Row],[Traitement]]&lt;&gt;IF(Tableau_calcul[[#This Row],[Date]]=K291,OFFSET(Tableau_calcul[[#This Row],[Traitement]],2,0),OFFSET(Tableau_calcul[[#This Row],[Traitement]],1,0)),"fin","continue"))</f>
        <v>#NUM!</v>
      </c>
      <c r="F290" s="1">
        <f ca="1">COUNTIF($D$2:D290,"début")</f>
        <v>0</v>
      </c>
      <c r="G290" s="1" t="e">
        <f>IF(Tableau_calcul[[#This Row],[Traitement]]="","",CONCATENATE(Tableau_calcul[[#This Row],[agrégat.période.début]],Tableau_calcul[[#This Row],[agrégat.num]]))</f>
        <v>#NUM!</v>
      </c>
      <c r="H290" s="1" t="e">
        <f>IF(Tableau_calcul[[#This Row],[Traitement]]="","",CONCATENATE(IF(Tableau_calcul[[#This Row],[agrégat.période.fin]]="fin","fin","continue"),Tableau_calcul[[#This Row],[agrégat.num]]))</f>
        <v>#NUM!</v>
      </c>
      <c r="I290" s="5" t="e">
        <f ca="1">IF(Tableau_calcul[[#This Row],[agrégat.période.début]]="début",Tableau_calcul[[#This Row],[Date]],"")</f>
        <v>#NUM!</v>
      </c>
      <c r="J290" s="5" t="e">
        <f>IF(Tableau_calcul[[#This Row],[Traitement]]="","",IF(Tableau_calcul[[#This Row],[agrégat.num.période.fin]]=H289,"",VLOOKUP(CONCATENATE("fin",Tableau_calcul[[#This Row],[agrégat.num]]),Tableau_calcul[[agrégat.num.période.fin]:[Date]],4,FALSE)))</f>
        <v>#NUM!</v>
      </c>
      <c r="K290" s="5">
        <f>IF(AND(OR(MOD(YEAR(K289),400)=0,AND(MOD(YEAR(K289),4)=0,MOD(YEAR(K289),100)&lt;&gt;0)),MONTH(K289)=2,DAY(K289)=28),K289+1,
IF(AND(MONTH(K289)=2,DAY(K289)=28,COUNTIF($K$2:K289,DATE(YEAR(K289)-1,2,28))+COUNTIF($K$2:K289,DATE(YEAR(K289),2,28))&lt;2),DATE(YEAR(K289),2,28),IF(ROW()=2,Date_survenance,K289+1)))</f>
        <v>287</v>
      </c>
      <c r="L29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0" s="24" t="e">
        <f>IF(Tableau_calcul[[#This Row],[Date]]=K289,"",IF(AND(K290=DATE(YEAR(A290)+1,MONTH(A290),DAY(A290)),Tableau_absentéisme_décomposé[[#This Row],[Traitement]]="Plein traitement"),"anniv PT",IF(COUNTIF($P$2:P289,"Plein traitement")+COUNTIF(B290:$B$367,"Plein traitement")&lt;droits_PT,droits_PT-COUNTIF($P$2:P289,"Plein traitement")-COUNTIF(B290:$B$367,"Plein traitement"),0)))</f>
        <v>#NUM!</v>
      </c>
      <c r="N290" s="1" t="e">
        <f>droits_DT</f>
        <v>#NUM!</v>
      </c>
      <c r="O290" s="1" t="e">
        <f>IF(Tableau_calcul[[#This Row],[Date]]=K289,"",IF(AND(K290=DATE(YEAR(A290)+1,MONTH(A290),DAY(A290)),Tableau_absentéisme_décomposé[[#This Row],[Traitement]]="Demi traitement"),"anniv DT",IF(COUNTIF($P$2:P289,"Demi traitement")+IF(AND($A$60=$A$61,$B$60=$B$61,$B$60="Demi traitement"),COUNTIF(B290:$B$367,"Demi traitement")-1,COUNTIF(B290:$B$367,"Demi traitement"))&lt;droits_DT,droits_DT-COUNTIF($P$2:P289,"Demi traitement")-IF(AND($A$60=$A$61,$B$60=$B$61,$B$60="Demi traitement"),COUNTIF(B290:$B$367,"Demi traitement")-1,COUNTIF(B290:$B$367,"Demi traitement")),0)))</f>
        <v>#NUM!</v>
      </c>
      <c r="P290" s="1" t="e">
        <f>IF(M290="","",IF(OR(M290="anniv PT",M290&gt;0),"Plein traitement",IF(OR(LEFT(Statut_agent,1)="A",LEFT(Statut_agent,1)="B",LEFT(Statut_agent,1)="C"),"Demi Traitement",IF(OR(O290="anniv DT",O290&gt;0),"Demi traitement","Sans traitement"))))</f>
        <v>#NUM!</v>
      </c>
    </row>
    <row r="291" spans="1:16" x14ac:dyDescent="0.25">
      <c r="A291" s="28">
        <f>IF(AND(OR(MOD(YEAR(Tableau_calcul[[#This Row],[Date]])-1,400)=0,AND(MOD(YEAR(Tableau_calcul[[#This Row],[Date]])-1,4)=0,MOD(YEAR(Tableau_calcul[[#This Row],[Date]])-1,100)&lt;&gt;0)),MONTH(A290)=2,DAY(A290)=28,COUNTIF($A$2:A290,DATE(YEAR(A290),2,28))&lt;2),DATE(YEAR(Tableau_calcul[[#This Row],[Date]])-1,2,29),IF(AND(DAY(A290)=28,MONTH(A290)=2,COUNTIF($A$2:A290,DATE(YEAR(A290)-1,2,28))+COUNTIF($A$2:A290,DATE(YEAR(A290),2,28))&lt;2),DATE(YEAR(Tableau_calcul[[#This Row],[Date]])-1,2,28),DATE(YEAR(Tableau_calcul[[#This Row],[Date]])-1,MONTH(Tableau_calcul[[#This Row],[Date]]),DAY(Tableau_calcul[[#This Row],[Date]]))))</f>
        <v>693884</v>
      </c>
      <c r="B291" s="1" t="str">
        <f>IF(Tableau_absentéisme_décomposé[[#This Row],[Date]]=A290,"",IFERROR(INDEX(Tableau_absentéisme[],IF(AND(Tableau_absentéisme_décomposé[[#This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1" s="1" t="e">
        <f ca="1">IF(Tableau_calcul[[#This Row],[Traitement]]="","",IF(Tableau_calcul[[#This Row],[Traitement]]&lt;&gt;IF(K289=K290,OFFSET(Tableau_calcul[[#This Row],[Traitement]],2,0),OFFSET(Tableau_calcul[[#This Row],[Traitement]],-1,0)),"début","continue"))</f>
        <v>#NUM!</v>
      </c>
      <c r="E291" s="1" t="e">
        <f ca="1">IF(Tableau_calcul[[#This Row],[Traitement]]="","",IF(Tableau_calcul[[#This Row],[Traitement]]&lt;&gt;IF(Tableau_calcul[[#This Row],[Date]]=K292,OFFSET(Tableau_calcul[[#This Row],[Traitement]],2,0),OFFSET(Tableau_calcul[[#This Row],[Traitement]],1,0)),"fin","continue"))</f>
        <v>#NUM!</v>
      </c>
      <c r="F291" s="1">
        <f ca="1">COUNTIF($D$2:D291,"début")</f>
        <v>0</v>
      </c>
      <c r="G291" s="1" t="e">
        <f>IF(Tableau_calcul[[#This Row],[Traitement]]="","",CONCATENATE(Tableau_calcul[[#This Row],[agrégat.période.début]],Tableau_calcul[[#This Row],[agrégat.num]]))</f>
        <v>#NUM!</v>
      </c>
      <c r="H291" s="1" t="e">
        <f>IF(Tableau_calcul[[#This Row],[Traitement]]="","",CONCATENATE(IF(Tableau_calcul[[#This Row],[agrégat.période.fin]]="fin","fin","continue"),Tableau_calcul[[#This Row],[agrégat.num]]))</f>
        <v>#NUM!</v>
      </c>
      <c r="I291" s="5" t="e">
        <f ca="1">IF(Tableau_calcul[[#This Row],[agrégat.période.début]]="début",Tableau_calcul[[#This Row],[Date]],"")</f>
        <v>#NUM!</v>
      </c>
      <c r="J291" s="5" t="e">
        <f>IF(Tableau_calcul[[#This Row],[Traitement]]="","",IF(Tableau_calcul[[#This Row],[agrégat.num.période.fin]]=H290,"",VLOOKUP(CONCATENATE("fin",Tableau_calcul[[#This Row],[agrégat.num]]),Tableau_calcul[[agrégat.num.période.fin]:[Date]],4,FALSE)))</f>
        <v>#NUM!</v>
      </c>
      <c r="K291" s="5">
        <f>IF(AND(OR(MOD(YEAR(K290),400)=0,AND(MOD(YEAR(K290),4)=0,MOD(YEAR(K290),100)&lt;&gt;0)),MONTH(K290)=2,DAY(K290)=28),K290+1,
IF(AND(MONTH(K290)=2,DAY(K290)=28,COUNTIF($K$2:K290,DATE(YEAR(K290)-1,2,28))+COUNTIF($K$2:K290,DATE(YEAR(K290),2,28))&lt;2),DATE(YEAR(K290),2,28),IF(ROW()=2,Date_survenance,K290+1)))</f>
        <v>288</v>
      </c>
      <c r="L29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1" s="24" t="e">
        <f>IF(Tableau_calcul[[#This Row],[Date]]=K290,"",IF(AND(K291=DATE(YEAR(A291)+1,MONTH(A291),DAY(A291)),Tableau_absentéisme_décomposé[[#This Row],[Traitement]]="Plein traitement"),"anniv PT",IF(COUNTIF($P$2:P290,"Plein traitement")+COUNTIF(B291:$B$367,"Plein traitement")&lt;droits_PT,droits_PT-COUNTIF($P$2:P290,"Plein traitement")-COUNTIF(B291:$B$367,"Plein traitement"),0)))</f>
        <v>#NUM!</v>
      </c>
      <c r="N291" s="1" t="e">
        <f>droits_DT</f>
        <v>#NUM!</v>
      </c>
      <c r="O291" s="1" t="e">
        <f>IF(Tableau_calcul[[#This Row],[Date]]=K290,"",IF(AND(K291=DATE(YEAR(A291)+1,MONTH(A291),DAY(A291)),Tableau_absentéisme_décomposé[[#This Row],[Traitement]]="Demi traitement"),"anniv DT",IF(COUNTIF($P$2:P290,"Demi traitement")+IF(AND($A$60=$A$61,$B$60=$B$61,$B$60="Demi traitement"),COUNTIF(B291:$B$367,"Demi traitement")-1,COUNTIF(B291:$B$367,"Demi traitement"))&lt;droits_DT,droits_DT-COUNTIF($P$2:P290,"Demi traitement")-IF(AND($A$60=$A$61,$B$60=$B$61,$B$60="Demi traitement"),COUNTIF(B291:$B$367,"Demi traitement")-1,COUNTIF(B291:$B$367,"Demi traitement")),0)))</f>
        <v>#NUM!</v>
      </c>
      <c r="P291" s="1" t="e">
        <f>IF(M291="","",IF(OR(M291="anniv PT",M291&gt;0),"Plein traitement",IF(OR(LEFT(Statut_agent,1)="A",LEFT(Statut_agent,1)="B",LEFT(Statut_agent,1)="C"),"Demi Traitement",IF(OR(O291="anniv DT",O291&gt;0),"Demi traitement","Sans traitement"))))</f>
        <v>#NUM!</v>
      </c>
    </row>
    <row r="292" spans="1:16" x14ac:dyDescent="0.25">
      <c r="A292" s="28">
        <f>IF(AND(OR(MOD(YEAR(Tableau_calcul[[#This Row],[Date]])-1,400)=0,AND(MOD(YEAR(Tableau_calcul[[#This Row],[Date]])-1,4)=0,MOD(YEAR(Tableau_calcul[[#This Row],[Date]])-1,100)&lt;&gt;0)),MONTH(A291)=2,DAY(A291)=28,COUNTIF($A$2:A291,DATE(YEAR(A291),2,28))&lt;2),DATE(YEAR(Tableau_calcul[[#This Row],[Date]])-1,2,29),IF(AND(DAY(A291)=28,MONTH(A291)=2,COUNTIF($A$2:A291,DATE(YEAR(A291)-1,2,28))+COUNTIF($A$2:A291,DATE(YEAR(A291),2,28))&lt;2),DATE(YEAR(Tableau_calcul[[#This Row],[Date]])-1,2,28),DATE(YEAR(Tableau_calcul[[#This Row],[Date]])-1,MONTH(Tableau_calcul[[#This Row],[Date]]),DAY(Tableau_calcul[[#This Row],[Date]]))))</f>
        <v>693885</v>
      </c>
      <c r="B292" s="1" t="str">
        <f>IF(Tableau_absentéisme_décomposé[[#This Row],[Date]]=A291,"",IFERROR(INDEX(Tableau_absentéisme[],IF(AND(Tableau_absentéisme_décomposé[[#This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2" s="1" t="e">
        <f ca="1">IF(Tableau_calcul[[#This Row],[Traitement]]="","",IF(Tableau_calcul[[#This Row],[Traitement]]&lt;&gt;IF(K290=K291,OFFSET(Tableau_calcul[[#This Row],[Traitement]],2,0),OFFSET(Tableau_calcul[[#This Row],[Traitement]],-1,0)),"début","continue"))</f>
        <v>#NUM!</v>
      </c>
      <c r="E292" s="1" t="e">
        <f ca="1">IF(Tableau_calcul[[#This Row],[Traitement]]="","",IF(Tableau_calcul[[#This Row],[Traitement]]&lt;&gt;IF(Tableau_calcul[[#This Row],[Date]]=K293,OFFSET(Tableau_calcul[[#This Row],[Traitement]],2,0),OFFSET(Tableau_calcul[[#This Row],[Traitement]],1,0)),"fin","continue"))</f>
        <v>#NUM!</v>
      </c>
      <c r="F292" s="1">
        <f ca="1">COUNTIF($D$2:D292,"début")</f>
        <v>0</v>
      </c>
      <c r="G292" s="1" t="e">
        <f>IF(Tableau_calcul[[#This Row],[Traitement]]="","",CONCATENATE(Tableau_calcul[[#This Row],[agrégat.période.début]],Tableau_calcul[[#This Row],[agrégat.num]]))</f>
        <v>#NUM!</v>
      </c>
      <c r="H292" s="1" t="e">
        <f>IF(Tableau_calcul[[#This Row],[Traitement]]="","",CONCATENATE(IF(Tableau_calcul[[#This Row],[agrégat.période.fin]]="fin","fin","continue"),Tableau_calcul[[#This Row],[agrégat.num]]))</f>
        <v>#NUM!</v>
      </c>
      <c r="I292" s="5" t="e">
        <f ca="1">IF(Tableau_calcul[[#This Row],[agrégat.période.début]]="début",Tableau_calcul[[#This Row],[Date]],"")</f>
        <v>#NUM!</v>
      </c>
      <c r="J292" s="5" t="e">
        <f>IF(Tableau_calcul[[#This Row],[Traitement]]="","",IF(Tableau_calcul[[#This Row],[agrégat.num.période.fin]]=H291,"",VLOOKUP(CONCATENATE("fin",Tableau_calcul[[#This Row],[agrégat.num]]),Tableau_calcul[[agrégat.num.période.fin]:[Date]],4,FALSE)))</f>
        <v>#NUM!</v>
      </c>
      <c r="K292" s="5">
        <f>IF(AND(OR(MOD(YEAR(K291),400)=0,AND(MOD(YEAR(K291),4)=0,MOD(YEAR(K291),100)&lt;&gt;0)),MONTH(K291)=2,DAY(K291)=28),K291+1,
IF(AND(MONTH(K291)=2,DAY(K291)=28,COUNTIF($K$2:K291,DATE(YEAR(K291)-1,2,28))+COUNTIF($K$2:K291,DATE(YEAR(K291),2,28))&lt;2),DATE(YEAR(K291),2,28),IF(ROW()=2,Date_survenance,K291+1)))</f>
        <v>289</v>
      </c>
      <c r="L29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2" s="24" t="e">
        <f>IF(Tableau_calcul[[#This Row],[Date]]=K291,"",IF(AND(K292=DATE(YEAR(A292)+1,MONTH(A292),DAY(A292)),Tableau_absentéisme_décomposé[[#This Row],[Traitement]]="Plein traitement"),"anniv PT",IF(COUNTIF($P$2:P291,"Plein traitement")+COUNTIF(B292:$B$367,"Plein traitement")&lt;droits_PT,droits_PT-COUNTIF($P$2:P291,"Plein traitement")-COUNTIF(B292:$B$367,"Plein traitement"),0)))</f>
        <v>#NUM!</v>
      </c>
      <c r="N292" s="1" t="e">
        <f>droits_DT</f>
        <v>#NUM!</v>
      </c>
      <c r="O292" s="1" t="e">
        <f>IF(Tableau_calcul[[#This Row],[Date]]=K291,"",IF(AND(K292=DATE(YEAR(A292)+1,MONTH(A292),DAY(A292)),Tableau_absentéisme_décomposé[[#This Row],[Traitement]]="Demi traitement"),"anniv DT",IF(COUNTIF($P$2:P291,"Demi traitement")+IF(AND($A$60=$A$61,$B$60=$B$61,$B$60="Demi traitement"),COUNTIF(B292:$B$367,"Demi traitement")-1,COUNTIF(B292:$B$367,"Demi traitement"))&lt;droits_DT,droits_DT-COUNTIF($P$2:P291,"Demi traitement")-IF(AND($A$60=$A$61,$B$60=$B$61,$B$60="Demi traitement"),COUNTIF(B292:$B$367,"Demi traitement")-1,COUNTIF(B292:$B$367,"Demi traitement")),0)))</f>
        <v>#NUM!</v>
      </c>
      <c r="P292" s="1" t="e">
        <f>IF(M292="","",IF(OR(M292="anniv PT",M292&gt;0),"Plein traitement",IF(OR(LEFT(Statut_agent,1)="A",LEFT(Statut_agent,1)="B",LEFT(Statut_agent,1)="C"),"Demi Traitement",IF(OR(O292="anniv DT",O292&gt;0),"Demi traitement","Sans traitement"))))</f>
        <v>#NUM!</v>
      </c>
    </row>
    <row r="293" spans="1:16" x14ac:dyDescent="0.25">
      <c r="A293" s="28">
        <f>IF(AND(OR(MOD(YEAR(Tableau_calcul[[#This Row],[Date]])-1,400)=0,AND(MOD(YEAR(Tableau_calcul[[#This Row],[Date]])-1,4)=0,MOD(YEAR(Tableau_calcul[[#This Row],[Date]])-1,100)&lt;&gt;0)),MONTH(A292)=2,DAY(A292)=28,COUNTIF($A$2:A292,DATE(YEAR(A292),2,28))&lt;2),DATE(YEAR(Tableau_calcul[[#This Row],[Date]])-1,2,29),IF(AND(DAY(A292)=28,MONTH(A292)=2,COUNTIF($A$2:A292,DATE(YEAR(A292)-1,2,28))+COUNTIF($A$2:A292,DATE(YEAR(A292),2,28))&lt;2),DATE(YEAR(Tableau_calcul[[#This Row],[Date]])-1,2,28),DATE(YEAR(Tableau_calcul[[#This Row],[Date]])-1,MONTH(Tableau_calcul[[#This Row],[Date]]),DAY(Tableau_calcul[[#This Row],[Date]]))))</f>
        <v>693886</v>
      </c>
      <c r="B293" s="1" t="str">
        <f>IF(Tableau_absentéisme_décomposé[[#This Row],[Date]]=A292,"",IFERROR(INDEX(Tableau_absentéisme[],IF(AND(Tableau_absentéisme_décomposé[[#This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3" s="1" t="e">
        <f ca="1">IF(Tableau_calcul[[#This Row],[Traitement]]="","",IF(Tableau_calcul[[#This Row],[Traitement]]&lt;&gt;IF(K291=K292,OFFSET(Tableau_calcul[[#This Row],[Traitement]],2,0),OFFSET(Tableau_calcul[[#This Row],[Traitement]],-1,0)),"début","continue"))</f>
        <v>#NUM!</v>
      </c>
      <c r="E293" s="1" t="e">
        <f ca="1">IF(Tableau_calcul[[#This Row],[Traitement]]="","",IF(Tableau_calcul[[#This Row],[Traitement]]&lt;&gt;IF(Tableau_calcul[[#This Row],[Date]]=K294,OFFSET(Tableau_calcul[[#This Row],[Traitement]],2,0),OFFSET(Tableau_calcul[[#This Row],[Traitement]],1,0)),"fin","continue"))</f>
        <v>#NUM!</v>
      </c>
      <c r="F293" s="1">
        <f ca="1">COUNTIF($D$2:D293,"début")</f>
        <v>0</v>
      </c>
      <c r="G293" s="1" t="e">
        <f>IF(Tableau_calcul[[#This Row],[Traitement]]="","",CONCATENATE(Tableau_calcul[[#This Row],[agrégat.période.début]],Tableau_calcul[[#This Row],[agrégat.num]]))</f>
        <v>#NUM!</v>
      </c>
      <c r="H293" s="1" t="e">
        <f>IF(Tableau_calcul[[#This Row],[Traitement]]="","",CONCATENATE(IF(Tableau_calcul[[#This Row],[agrégat.période.fin]]="fin","fin","continue"),Tableau_calcul[[#This Row],[agrégat.num]]))</f>
        <v>#NUM!</v>
      </c>
      <c r="I293" s="5" t="e">
        <f ca="1">IF(Tableau_calcul[[#This Row],[agrégat.période.début]]="début",Tableau_calcul[[#This Row],[Date]],"")</f>
        <v>#NUM!</v>
      </c>
      <c r="J293" s="5" t="e">
        <f>IF(Tableau_calcul[[#This Row],[Traitement]]="","",IF(Tableau_calcul[[#This Row],[agrégat.num.période.fin]]=H292,"",VLOOKUP(CONCATENATE("fin",Tableau_calcul[[#This Row],[agrégat.num]]),Tableau_calcul[[agrégat.num.période.fin]:[Date]],4,FALSE)))</f>
        <v>#NUM!</v>
      </c>
      <c r="K293" s="5">
        <f>IF(AND(OR(MOD(YEAR(K292),400)=0,AND(MOD(YEAR(K292),4)=0,MOD(YEAR(K292),100)&lt;&gt;0)),MONTH(K292)=2,DAY(K292)=28),K292+1,
IF(AND(MONTH(K292)=2,DAY(K292)=28,COUNTIF($K$2:K292,DATE(YEAR(K292)-1,2,28))+COUNTIF($K$2:K292,DATE(YEAR(K292),2,28))&lt;2),DATE(YEAR(K292),2,28),IF(ROW()=2,Date_survenance,K292+1)))</f>
        <v>290</v>
      </c>
      <c r="L29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3" s="24" t="e">
        <f>IF(Tableau_calcul[[#This Row],[Date]]=K292,"",IF(AND(K293=DATE(YEAR(A293)+1,MONTH(A293),DAY(A293)),Tableau_absentéisme_décomposé[[#This Row],[Traitement]]="Plein traitement"),"anniv PT",IF(COUNTIF($P$2:P292,"Plein traitement")+COUNTIF(B293:$B$367,"Plein traitement")&lt;droits_PT,droits_PT-COUNTIF($P$2:P292,"Plein traitement")-COUNTIF(B293:$B$367,"Plein traitement"),0)))</f>
        <v>#NUM!</v>
      </c>
      <c r="N293" s="1" t="e">
        <f>droits_DT</f>
        <v>#NUM!</v>
      </c>
      <c r="O293" s="1" t="e">
        <f>IF(Tableau_calcul[[#This Row],[Date]]=K292,"",IF(AND(K293=DATE(YEAR(A293)+1,MONTH(A293),DAY(A293)),Tableau_absentéisme_décomposé[[#This Row],[Traitement]]="Demi traitement"),"anniv DT",IF(COUNTIF($P$2:P292,"Demi traitement")+IF(AND($A$60=$A$61,$B$60=$B$61,$B$60="Demi traitement"),COUNTIF(B293:$B$367,"Demi traitement")-1,COUNTIF(B293:$B$367,"Demi traitement"))&lt;droits_DT,droits_DT-COUNTIF($P$2:P292,"Demi traitement")-IF(AND($A$60=$A$61,$B$60=$B$61,$B$60="Demi traitement"),COUNTIF(B293:$B$367,"Demi traitement")-1,COUNTIF(B293:$B$367,"Demi traitement")),0)))</f>
        <v>#NUM!</v>
      </c>
      <c r="P293" s="1" t="e">
        <f>IF(M293="","",IF(OR(M293="anniv PT",M293&gt;0),"Plein traitement",IF(OR(LEFT(Statut_agent,1)="A",LEFT(Statut_agent,1)="B",LEFT(Statut_agent,1)="C"),"Demi Traitement",IF(OR(O293="anniv DT",O293&gt;0),"Demi traitement","Sans traitement"))))</f>
        <v>#NUM!</v>
      </c>
    </row>
    <row r="294" spans="1:16" x14ac:dyDescent="0.25">
      <c r="A294" s="28">
        <f>IF(AND(OR(MOD(YEAR(Tableau_calcul[[#This Row],[Date]])-1,400)=0,AND(MOD(YEAR(Tableau_calcul[[#This Row],[Date]])-1,4)=0,MOD(YEAR(Tableau_calcul[[#This Row],[Date]])-1,100)&lt;&gt;0)),MONTH(A293)=2,DAY(A293)=28,COUNTIF($A$2:A293,DATE(YEAR(A293),2,28))&lt;2),DATE(YEAR(Tableau_calcul[[#This Row],[Date]])-1,2,29),IF(AND(DAY(A293)=28,MONTH(A293)=2,COUNTIF($A$2:A293,DATE(YEAR(A293)-1,2,28))+COUNTIF($A$2:A293,DATE(YEAR(A293),2,28))&lt;2),DATE(YEAR(Tableau_calcul[[#This Row],[Date]])-1,2,28),DATE(YEAR(Tableau_calcul[[#This Row],[Date]])-1,MONTH(Tableau_calcul[[#This Row],[Date]]),DAY(Tableau_calcul[[#This Row],[Date]]))))</f>
        <v>693887</v>
      </c>
      <c r="B294" s="1" t="str">
        <f>IF(Tableau_absentéisme_décomposé[[#This Row],[Date]]=A293,"",IFERROR(INDEX(Tableau_absentéisme[],IF(AND(Tableau_absentéisme_décomposé[[#This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4" s="1" t="e">
        <f ca="1">IF(Tableau_calcul[[#This Row],[Traitement]]="","",IF(Tableau_calcul[[#This Row],[Traitement]]&lt;&gt;IF(K292=K293,OFFSET(Tableau_calcul[[#This Row],[Traitement]],2,0),OFFSET(Tableau_calcul[[#This Row],[Traitement]],-1,0)),"début","continue"))</f>
        <v>#NUM!</v>
      </c>
      <c r="E294" s="1" t="e">
        <f ca="1">IF(Tableau_calcul[[#This Row],[Traitement]]="","",IF(Tableau_calcul[[#This Row],[Traitement]]&lt;&gt;IF(Tableau_calcul[[#This Row],[Date]]=K295,OFFSET(Tableau_calcul[[#This Row],[Traitement]],2,0),OFFSET(Tableau_calcul[[#This Row],[Traitement]],1,0)),"fin","continue"))</f>
        <v>#NUM!</v>
      </c>
      <c r="F294" s="1">
        <f ca="1">COUNTIF($D$2:D294,"début")</f>
        <v>0</v>
      </c>
      <c r="G294" s="1" t="e">
        <f>IF(Tableau_calcul[[#This Row],[Traitement]]="","",CONCATENATE(Tableau_calcul[[#This Row],[agrégat.période.début]],Tableau_calcul[[#This Row],[agrégat.num]]))</f>
        <v>#NUM!</v>
      </c>
      <c r="H294" s="1" t="e">
        <f>IF(Tableau_calcul[[#This Row],[Traitement]]="","",CONCATENATE(IF(Tableau_calcul[[#This Row],[agrégat.période.fin]]="fin","fin","continue"),Tableau_calcul[[#This Row],[agrégat.num]]))</f>
        <v>#NUM!</v>
      </c>
      <c r="I294" s="5" t="e">
        <f ca="1">IF(Tableau_calcul[[#This Row],[agrégat.période.début]]="début",Tableau_calcul[[#This Row],[Date]],"")</f>
        <v>#NUM!</v>
      </c>
      <c r="J294" s="5" t="e">
        <f>IF(Tableau_calcul[[#This Row],[Traitement]]="","",IF(Tableau_calcul[[#This Row],[agrégat.num.période.fin]]=H293,"",VLOOKUP(CONCATENATE("fin",Tableau_calcul[[#This Row],[agrégat.num]]),Tableau_calcul[[agrégat.num.période.fin]:[Date]],4,FALSE)))</f>
        <v>#NUM!</v>
      </c>
      <c r="K294" s="5">
        <f>IF(AND(OR(MOD(YEAR(K293),400)=0,AND(MOD(YEAR(K293),4)=0,MOD(YEAR(K293),100)&lt;&gt;0)),MONTH(K293)=2,DAY(K293)=28),K293+1,
IF(AND(MONTH(K293)=2,DAY(K293)=28,COUNTIF($K$2:K293,DATE(YEAR(K293)-1,2,28))+COUNTIF($K$2:K293,DATE(YEAR(K293),2,28))&lt;2),DATE(YEAR(K293),2,28),IF(ROW()=2,Date_survenance,K293+1)))</f>
        <v>291</v>
      </c>
      <c r="L29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4" s="24" t="e">
        <f>IF(Tableau_calcul[[#This Row],[Date]]=K293,"",IF(AND(K294=DATE(YEAR(A294)+1,MONTH(A294),DAY(A294)),Tableau_absentéisme_décomposé[[#This Row],[Traitement]]="Plein traitement"),"anniv PT",IF(COUNTIF($P$2:P293,"Plein traitement")+COUNTIF(B294:$B$367,"Plein traitement")&lt;droits_PT,droits_PT-COUNTIF($P$2:P293,"Plein traitement")-COUNTIF(B294:$B$367,"Plein traitement"),0)))</f>
        <v>#NUM!</v>
      </c>
      <c r="N294" s="1" t="e">
        <f>droits_DT</f>
        <v>#NUM!</v>
      </c>
      <c r="O294" s="1" t="e">
        <f>IF(Tableau_calcul[[#This Row],[Date]]=K293,"",IF(AND(K294=DATE(YEAR(A294)+1,MONTH(A294),DAY(A294)),Tableau_absentéisme_décomposé[[#This Row],[Traitement]]="Demi traitement"),"anniv DT",IF(COUNTIF($P$2:P293,"Demi traitement")+IF(AND($A$60=$A$61,$B$60=$B$61,$B$60="Demi traitement"),COUNTIF(B294:$B$367,"Demi traitement")-1,COUNTIF(B294:$B$367,"Demi traitement"))&lt;droits_DT,droits_DT-COUNTIF($P$2:P293,"Demi traitement")-IF(AND($A$60=$A$61,$B$60=$B$61,$B$60="Demi traitement"),COUNTIF(B294:$B$367,"Demi traitement")-1,COUNTIF(B294:$B$367,"Demi traitement")),0)))</f>
        <v>#NUM!</v>
      </c>
      <c r="P294" s="1" t="e">
        <f>IF(M294="","",IF(OR(M294="anniv PT",M294&gt;0),"Plein traitement",IF(OR(LEFT(Statut_agent,1)="A",LEFT(Statut_agent,1)="B",LEFT(Statut_agent,1)="C"),"Demi Traitement",IF(OR(O294="anniv DT",O294&gt;0),"Demi traitement","Sans traitement"))))</f>
        <v>#NUM!</v>
      </c>
    </row>
    <row r="295" spans="1:16" x14ac:dyDescent="0.25">
      <c r="A295" s="28">
        <f>IF(AND(OR(MOD(YEAR(Tableau_calcul[[#This Row],[Date]])-1,400)=0,AND(MOD(YEAR(Tableau_calcul[[#This Row],[Date]])-1,4)=0,MOD(YEAR(Tableau_calcul[[#This Row],[Date]])-1,100)&lt;&gt;0)),MONTH(A294)=2,DAY(A294)=28,COUNTIF($A$2:A294,DATE(YEAR(A294),2,28))&lt;2),DATE(YEAR(Tableau_calcul[[#This Row],[Date]])-1,2,29),IF(AND(DAY(A294)=28,MONTH(A294)=2,COUNTIF($A$2:A294,DATE(YEAR(A294)-1,2,28))+COUNTIF($A$2:A294,DATE(YEAR(A294),2,28))&lt;2),DATE(YEAR(Tableau_calcul[[#This Row],[Date]])-1,2,28),DATE(YEAR(Tableau_calcul[[#This Row],[Date]])-1,MONTH(Tableau_calcul[[#This Row],[Date]]),DAY(Tableau_calcul[[#This Row],[Date]]))))</f>
        <v>693888</v>
      </c>
      <c r="B295" s="1" t="str">
        <f>IF(Tableau_absentéisme_décomposé[[#This Row],[Date]]=A294,"",IFERROR(INDEX(Tableau_absentéisme[],IF(AND(Tableau_absentéisme_décomposé[[#This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5" s="1" t="e">
        <f ca="1">IF(Tableau_calcul[[#This Row],[Traitement]]="","",IF(Tableau_calcul[[#This Row],[Traitement]]&lt;&gt;IF(K293=K294,OFFSET(Tableau_calcul[[#This Row],[Traitement]],2,0),OFFSET(Tableau_calcul[[#This Row],[Traitement]],-1,0)),"début","continue"))</f>
        <v>#NUM!</v>
      </c>
      <c r="E295" s="1" t="e">
        <f ca="1">IF(Tableau_calcul[[#This Row],[Traitement]]="","",IF(Tableau_calcul[[#This Row],[Traitement]]&lt;&gt;IF(Tableau_calcul[[#This Row],[Date]]=K296,OFFSET(Tableau_calcul[[#This Row],[Traitement]],2,0),OFFSET(Tableau_calcul[[#This Row],[Traitement]],1,0)),"fin","continue"))</f>
        <v>#NUM!</v>
      </c>
      <c r="F295" s="1">
        <f ca="1">COUNTIF($D$2:D295,"début")</f>
        <v>0</v>
      </c>
      <c r="G295" s="1" t="e">
        <f>IF(Tableau_calcul[[#This Row],[Traitement]]="","",CONCATENATE(Tableau_calcul[[#This Row],[agrégat.période.début]],Tableau_calcul[[#This Row],[agrégat.num]]))</f>
        <v>#NUM!</v>
      </c>
      <c r="H295" s="1" t="e">
        <f>IF(Tableau_calcul[[#This Row],[Traitement]]="","",CONCATENATE(IF(Tableau_calcul[[#This Row],[agrégat.période.fin]]="fin","fin","continue"),Tableau_calcul[[#This Row],[agrégat.num]]))</f>
        <v>#NUM!</v>
      </c>
      <c r="I295" s="5" t="e">
        <f ca="1">IF(Tableau_calcul[[#This Row],[agrégat.période.début]]="début",Tableau_calcul[[#This Row],[Date]],"")</f>
        <v>#NUM!</v>
      </c>
      <c r="J295" s="5" t="e">
        <f>IF(Tableau_calcul[[#This Row],[Traitement]]="","",IF(Tableau_calcul[[#This Row],[agrégat.num.période.fin]]=H294,"",VLOOKUP(CONCATENATE("fin",Tableau_calcul[[#This Row],[agrégat.num]]),Tableau_calcul[[agrégat.num.période.fin]:[Date]],4,FALSE)))</f>
        <v>#NUM!</v>
      </c>
      <c r="K295" s="5">
        <f>IF(AND(OR(MOD(YEAR(K294),400)=0,AND(MOD(YEAR(K294),4)=0,MOD(YEAR(K294),100)&lt;&gt;0)),MONTH(K294)=2,DAY(K294)=28),K294+1,
IF(AND(MONTH(K294)=2,DAY(K294)=28,COUNTIF($K$2:K294,DATE(YEAR(K294)-1,2,28))+COUNTIF($K$2:K294,DATE(YEAR(K294),2,28))&lt;2),DATE(YEAR(K294),2,28),IF(ROW()=2,Date_survenance,K294+1)))</f>
        <v>292</v>
      </c>
      <c r="L29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5" s="24" t="e">
        <f>IF(Tableau_calcul[[#This Row],[Date]]=K294,"",IF(AND(K295=DATE(YEAR(A295)+1,MONTH(A295),DAY(A295)),Tableau_absentéisme_décomposé[[#This Row],[Traitement]]="Plein traitement"),"anniv PT",IF(COUNTIF($P$2:P294,"Plein traitement")+COUNTIF(B295:$B$367,"Plein traitement")&lt;droits_PT,droits_PT-COUNTIF($P$2:P294,"Plein traitement")-COUNTIF(B295:$B$367,"Plein traitement"),0)))</f>
        <v>#NUM!</v>
      </c>
      <c r="N295" s="1" t="e">
        <f>droits_DT</f>
        <v>#NUM!</v>
      </c>
      <c r="O295" s="1" t="e">
        <f>IF(Tableau_calcul[[#This Row],[Date]]=K294,"",IF(AND(K295=DATE(YEAR(A295)+1,MONTH(A295),DAY(A295)),Tableau_absentéisme_décomposé[[#This Row],[Traitement]]="Demi traitement"),"anniv DT",IF(COUNTIF($P$2:P294,"Demi traitement")+IF(AND($A$60=$A$61,$B$60=$B$61,$B$60="Demi traitement"),COUNTIF(B295:$B$367,"Demi traitement")-1,COUNTIF(B295:$B$367,"Demi traitement"))&lt;droits_DT,droits_DT-COUNTIF($P$2:P294,"Demi traitement")-IF(AND($A$60=$A$61,$B$60=$B$61,$B$60="Demi traitement"),COUNTIF(B295:$B$367,"Demi traitement")-1,COUNTIF(B295:$B$367,"Demi traitement")),0)))</f>
        <v>#NUM!</v>
      </c>
      <c r="P295" s="1" t="e">
        <f>IF(M295="","",IF(OR(M295="anniv PT",M295&gt;0),"Plein traitement",IF(OR(LEFT(Statut_agent,1)="A",LEFT(Statut_agent,1)="B",LEFT(Statut_agent,1)="C"),"Demi Traitement",IF(OR(O295="anniv DT",O295&gt;0),"Demi traitement","Sans traitement"))))</f>
        <v>#NUM!</v>
      </c>
    </row>
    <row r="296" spans="1:16" x14ac:dyDescent="0.25">
      <c r="A296" s="28">
        <f>IF(AND(OR(MOD(YEAR(Tableau_calcul[[#This Row],[Date]])-1,400)=0,AND(MOD(YEAR(Tableau_calcul[[#This Row],[Date]])-1,4)=0,MOD(YEAR(Tableau_calcul[[#This Row],[Date]])-1,100)&lt;&gt;0)),MONTH(A295)=2,DAY(A295)=28,COUNTIF($A$2:A295,DATE(YEAR(A295),2,28))&lt;2),DATE(YEAR(Tableau_calcul[[#This Row],[Date]])-1,2,29),IF(AND(DAY(A295)=28,MONTH(A295)=2,COUNTIF($A$2:A295,DATE(YEAR(A295)-1,2,28))+COUNTIF($A$2:A295,DATE(YEAR(A295),2,28))&lt;2),DATE(YEAR(Tableau_calcul[[#This Row],[Date]])-1,2,28),DATE(YEAR(Tableau_calcul[[#This Row],[Date]])-1,MONTH(Tableau_calcul[[#This Row],[Date]]),DAY(Tableau_calcul[[#This Row],[Date]]))))</f>
        <v>693889</v>
      </c>
      <c r="B296" s="1" t="str">
        <f>IF(Tableau_absentéisme_décomposé[[#This Row],[Date]]=A295,"",IFERROR(INDEX(Tableau_absentéisme[],IF(AND(Tableau_absentéisme_décomposé[[#This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6" s="1" t="e">
        <f ca="1">IF(Tableau_calcul[[#This Row],[Traitement]]="","",IF(Tableau_calcul[[#This Row],[Traitement]]&lt;&gt;IF(K294=K295,OFFSET(Tableau_calcul[[#This Row],[Traitement]],2,0),OFFSET(Tableau_calcul[[#This Row],[Traitement]],-1,0)),"début","continue"))</f>
        <v>#NUM!</v>
      </c>
      <c r="E296" s="1" t="e">
        <f ca="1">IF(Tableau_calcul[[#This Row],[Traitement]]="","",IF(Tableau_calcul[[#This Row],[Traitement]]&lt;&gt;IF(Tableau_calcul[[#This Row],[Date]]=K297,OFFSET(Tableau_calcul[[#This Row],[Traitement]],2,0),OFFSET(Tableau_calcul[[#This Row],[Traitement]],1,0)),"fin","continue"))</f>
        <v>#NUM!</v>
      </c>
      <c r="F296" s="1">
        <f ca="1">COUNTIF($D$2:D296,"début")</f>
        <v>0</v>
      </c>
      <c r="G296" s="1" t="e">
        <f>IF(Tableau_calcul[[#This Row],[Traitement]]="","",CONCATENATE(Tableau_calcul[[#This Row],[agrégat.période.début]],Tableau_calcul[[#This Row],[agrégat.num]]))</f>
        <v>#NUM!</v>
      </c>
      <c r="H296" s="1" t="e">
        <f>IF(Tableau_calcul[[#This Row],[Traitement]]="","",CONCATENATE(IF(Tableau_calcul[[#This Row],[agrégat.période.fin]]="fin","fin","continue"),Tableau_calcul[[#This Row],[agrégat.num]]))</f>
        <v>#NUM!</v>
      </c>
      <c r="I296" s="5" t="e">
        <f ca="1">IF(Tableau_calcul[[#This Row],[agrégat.période.début]]="début",Tableau_calcul[[#This Row],[Date]],"")</f>
        <v>#NUM!</v>
      </c>
      <c r="J296" s="5" t="e">
        <f>IF(Tableau_calcul[[#This Row],[Traitement]]="","",IF(Tableau_calcul[[#This Row],[agrégat.num.période.fin]]=H295,"",VLOOKUP(CONCATENATE("fin",Tableau_calcul[[#This Row],[agrégat.num]]),Tableau_calcul[[agrégat.num.période.fin]:[Date]],4,FALSE)))</f>
        <v>#NUM!</v>
      </c>
      <c r="K296" s="5">
        <f>IF(AND(OR(MOD(YEAR(K295),400)=0,AND(MOD(YEAR(K295),4)=0,MOD(YEAR(K295),100)&lt;&gt;0)),MONTH(K295)=2,DAY(K295)=28),K295+1,
IF(AND(MONTH(K295)=2,DAY(K295)=28,COUNTIF($K$2:K295,DATE(YEAR(K295)-1,2,28))+COUNTIF($K$2:K295,DATE(YEAR(K295),2,28))&lt;2),DATE(YEAR(K295),2,28),IF(ROW()=2,Date_survenance,K295+1)))</f>
        <v>293</v>
      </c>
      <c r="L29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6" s="24" t="e">
        <f>IF(Tableau_calcul[[#This Row],[Date]]=K295,"",IF(AND(K296=DATE(YEAR(A296)+1,MONTH(A296),DAY(A296)),Tableau_absentéisme_décomposé[[#This Row],[Traitement]]="Plein traitement"),"anniv PT",IF(COUNTIF($P$2:P295,"Plein traitement")+COUNTIF(B296:$B$367,"Plein traitement")&lt;droits_PT,droits_PT-COUNTIF($P$2:P295,"Plein traitement")-COUNTIF(B296:$B$367,"Plein traitement"),0)))</f>
        <v>#NUM!</v>
      </c>
      <c r="N296" s="1" t="e">
        <f>droits_DT</f>
        <v>#NUM!</v>
      </c>
      <c r="O296" s="1" t="e">
        <f>IF(Tableau_calcul[[#This Row],[Date]]=K295,"",IF(AND(K296=DATE(YEAR(A296)+1,MONTH(A296),DAY(A296)),Tableau_absentéisme_décomposé[[#This Row],[Traitement]]="Demi traitement"),"anniv DT",IF(COUNTIF($P$2:P295,"Demi traitement")+IF(AND($A$60=$A$61,$B$60=$B$61,$B$60="Demi traitement"),COUNTIF(B296:$B$367,"Demi traitement")-1,COUNTIF(B296:$B$367,"Demi traitement"))&lt;droits_DT,droits_DT-COUNTIF($P$2:P295,"Demi traitement")-IF(AND($A$60=$A$61,$B$60=$B$61,$B$60="Demi traitement"),COUNTIF(B296:$B$367,"Demi traitement")-1,COUNTIF(B296:$B$367,"Demi traitement")),0)))</f>
        <v>#NUM!</v>
      </c>
      <c r="P296" s="1" t="e">
        <f>IF(M296="","",IF(OR(M296="anniv PT",M296&gt;0),"Plein traitement",IF(OR(LEFT(Statut_agent,1)="A",LEFT(Statut_agent,1)="B",LEFT(Statut_agent,1)="C"),"Demi Traitement",IF(OR(O296="anniv DT",O296&gt;0),"Demi traitement","Sans traitement"))))</f>
        <v>#NUM!</v>
      </c>
    </row>
    <row r="297" spans="1:16" x14ac:dyDescent="0.25">
      <c r="A297" s="28">
        <f>IF(AND(OR(MOD(YEAR(Tableau_calcul[[#This Row],[Date]])-1,400)=0,AND(MOD(YEAR(Tableau_calcul[[#This Row],[Date]])-1,4)=0,MOD(YEAR(Tableau_calcul[[#This Row],[Date]])-1,100)&lt;&gt;0)),MONTH(A296)=2,DAY(A296)=28,COUNTIF($A$2:A296,DATE(YEAR(A296),2,28))&lt;2),DATE(YEAR(Tableau_calcul[[#This Row],[Date]])-1,2,29),IF(AND(DAY(A296)=28,MONTH(A296)=2,COUNTIF($A$2:A296,DATE(YEAR(A296)-1,2,28))+COUNTIF($A$2:A296,DATE(YEAR(A296),2,28))&lt;2),DATE(YEAR(Tableau_calcul[[#This Row],[Date]])-1,2,28),DATE(YEAR(Tableau_calcul[[#This Row],[Date]])-1,MONTH(Tableau_calcul[[#This Row],[Date]]),DAY(Tableau_calcul[[#This Row],[Date]]))))</f>
        <v>693890</v>
      </c>
      <c r="B297" s="1" t="str">
        <f>IF(Tableau_absentéisme_décomposé[[#This Row],[Date]]=A296,"",IFERROR(INDEX(Tableau_absentéisme[],IF(AND(Tableau_absentéisme_décomposé[[#This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7" s="1" t="e">
        <f ca="1">IF(Tableau_calcul[[#This Row],[Traitement]]="","",IF(Tableau_calcul[[#This Row],[Traitement]]&lt;&gt;IF(K295=K296,OFFSET(Tableau_calcul[[#This Row],[Traitement]],2,0),OFFSET(Tableau_calcul[[#This Row],[Traitement]],-1,0)),"début","continue"))</f>
        <v>#NUM!</v>
      </c>
      <c r="E297" s="1" t="e">
        <f ca="1">IF(Tableau_calcul[[#This Row],[Traitement]]="","",IF(Tableau_calcul[[#This Row],[Traitement]]&lt;&gt;IF(Tableau_calcul[[#This Row],[Date]]=K298,OFFSET(Tableau_calcul[[#This Row],[Traitement]],2,0),OFFSET(Tableau_calcul[[#This Row],[Traitement]],1,0)),"fin","continue"))</f>
        <v>#NUM!</v>
      </c>
      <c r="F297" s="1">
        <f ca="1">COUNTIF($D$2:D297,"début")</f>
        <v>0</v>
      </c>
      <c r="G297" s="1" t="e">
        <f>IF(Tableau_calcul[[#This Row],[Traitement]]="","",CONCATENATE(Tableau_calcul[[#This Row],[agrégat.période.début]],Tableau_calcul[[#This Row],[agrégat.num]]))</f>
        <v>#NUM!</v>
      </c>
      <c r="H297" s="1" t="e">
        <f>IF(Tableau_calcul[[#This Row],[Traitement]]="","",CONCATENATE(IF(Tableau_calcul[[#This Row],[agrégat.période.fin]]="fin","fin","continue"),Tableau_calcul[[#This Row],[agrégat.num]]))</f>
        <v>#NUM!</v>
      </c>
      <c r="I297" s="5" t="e">
        <f ca="1">IF(Tableau_calcul[[#This Row],[agrégat.période.début]]="début",Tableau_calcul[[#This Row],[Date]],"")</f>
        <v>#NUM!</v>
      </c>
      <c r="J297" s="5" t="e">
        <f>IF(Tableau_calcul[[#This Row],[Traitement]]="","",IF(Tableau_calcul[[#This Row],[agrégat.num.période.fin]]=H296,"",VLOOKUP(CONCATENATE("fin",Tableau_calcul[[#This Row],[agrégat.num]]),Tableau_calcul[[agrégat.num.période.fin]:[Date]],4,FALSE)))</f>
        <v>#NUM!</v>
      </c>
      <c r="K297" s="5">
        <f>IF(AND(OR(MOD(YEAR(K296),400)=0,AND(MOD(YEAR(K296),4)=0,MOD(YEAR(K296),100)&lt;&gt;0)),MONTH(K296)=2,DAY(K296)=28),K296+1,
IF(AND(MONTH(K296)=2,DAY(K296)=28,COUNTIF($K$2:K296,DATE(YEAR(K296)-1,2,28))+COUNTIF($K$2:K296,DATE(YEAR(K296),2,28))&lt;2),DATE(YEAR(K296),2,28),IF(ROW()=2,Date_survenance,K296+1)))</f>
        <v>294</v>
      </c>
      <c r="L29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7" s="24" t="e">
        <f>IF(Tableau_calcul[[#This Row],[Date]]=K296,"",IF(AND(K297=DATE(YEAR(A297)+1,MONTH(A297),DAY(A297)),Tableau_absentéisme_décomposé[[#This Row],[Traitement]]="Plein traitement"),"anniv PT",IF(COUNTIF($P$2:P296,"Plein traitement")+COUNTIF(B297:$B$367,"Plein traitement")&lt;droits_PT,droits_PT-COUNTIF($P$2:P296,"Plein traitement")-COUNTIF(B297:$B$367,"Plein traitement"),0)))</f>
        <v>#NUM!</v>
      </c>
      <c r="N297" s="1" t="e">
        <f>droits_DT</f>
        <v>#NUM!</v>
      </c>
      <c r="O297" s="1" t="e">
        <f>IF(Tableau_calcul[[#This Row],[Date]]=K296,"",IF(AND(K297=DATE(YEAR(A297)+1,MONTH(A297),DAY(A297)),Tableau_absentéisme_décomposé[[#This Row],[Traitement]]="Demi traitement"),"anniv DT",IF(COUNTIF($P$2:P296,"Demi traitement")+IF(AND($A$60=$A$61,$B$60=$B$61,$B$60="Demi traitement"),COUNTIF(B297:$B$367,"Demi traitement")-1,COUNTIF(B297:$B$367,"Demi traitement"))&lt;droits_DT,droits_DT-COUNTIF($P$2:P296,"Demi traitement")-IF(AND($A$60=$A$61,$B$60=$B$61,$B$60="Demi traitement"),COUNTIF(B297:$B$367,"Demi traitement")-1,COUNTIF(B297:$B$367,"Demi traitement")),0)))</f>
        <v>#NUM!</v>
      </c>
      <c r="P297" s="1" t="e">
        <f>IF(M297="","",IF(OR(M297="anniv PT",M297&gt;0),"Plein traitement",IF(OR(LEFT(Statut_agent,1)="A",LEFT(Statut_agent,1)="B",LEFT(Statut_agent,1)="C"),"Demi Traitement",IF(OR(O297="anniv DT",O297&gt;0),"Demi traitement","Sans traitement"))))</f>
        <v>#NUM!</v>
      </c>
    </row>
    <row r="298" spans="1:16" x14ac:dyDescent="0.25">
      <c r="A298" s="28">
        <f>IF(AND(OR(MOD(YEAR(Tableau_calcul[[#This Row],[Date]])-1,400)=0,AND(MOD(YEAR(Tableau_calcul[[#This Row],[Date]])-1,4)=0,MOD(YEAR(Tableau_calcul[[#This Row],[Date]])-1,100)&lt;&gt;0)),MONTH(A297)=2,DAY(A297)=28,COUNTIF($A$2:A297,DATE(YEAR(A297),2,28))&lt;2),DATE(YEAR(Tableau_calcul[[#This Row],[Date]])-1,2,29),IF(AND(DAY(A297)=28,MONTH(A297)=2,COUNTIF($A$2:A297,DATE(YEAR(A297)-1,2,28))+COUNTIF($A$2:A297,DATE(YEAR(A297),2,28))&lt;2),DATE(YEAR(Tableau_calcul[[#This Row],[Date]])-1,2,28),DATE(YEAR(Tableau_calcul[[#This Row],[Date]])-1,MONTH(Tableau_calcul[[#This Row],[Date]]),DAY(Tableau_calcul[[#This Row],[Date]]))))</f>
        <v>693891</v>
      </c>
      <c r="B298" s="1" t="str">
        <f>IF(Tableau_absentéisme_décomposé[[#This Row],[Date]]=A297,"",IFERROR(INDEX(Tableau_absentéisme[],IF(AND(Tableau_absentéisme_décomposé[[#This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8" s="1" t="e">
        <f ca="1">IF(Tableau_calcul[[#This Row],[Traitement]]="","",IF(Tableau_calcul[[#This Row],[Traitement]]&lt;&gt;IF(K296=K297,OFFSET(Tableau_calcul[[#This Row],[Traitement]],2,0),OFFSET(Tableau_calcul[[#This Row],[Traitement]],-1,0)),"début","continue"))</f>
        <v>#NUM!</v>
      </c>
      <c r="E298" s="1" t="e">
        <f ca="1">IF(Tableau_calcul[[#This Row],[Traitement]]="","",IF(Tableau_calcul[[#This Row],[Traitement]]&lt;&gt;IF(Tableau_calcul[[#This Row],[Date]]=K299,OFFSET(Tableau_calcul[[#This Row],[Traitement]],2,0),OFFSET(Tableau_calcul[[#This Row],[Traitement]],1,0)),"fin","continue"))</f>
        <v>#NUM!</v>
      </c>
      <c r="F298" s="1">
        <f ca="1">COUNTIF($D$2:D298,"début")</f>
        <v>0</v>
      </c>
      <c r="G298" s="1" t="e">
        <f>IF(Tableau_calcul[[#This Row],[Traitement]]="","",CONCATENATE(Tableau_calcul[[#This Row],[agrégat.période.début]],Tableau_calcul[[#This Row],[agrégat.num]]))</f>
        <v>#NUM!</v>
      </c>
      <c r="H298" s="1" t="e">
        <f>IF(Tableau_calcul[[#This Row],[Traitement]]="","",CONCATENATE(IF(Tableau_calcul[[#This Row],[agrégat.période.fin]]="fin","fin","continue"),Tableau_calcul[[#This Row],[agrégat.num]]))</f>
        <v>#NUM!</v>
      </c>
      <c r="I298" s="5" t="e">
        <f ca="1">IF(Tableau_calcul[[#This Row],[agrégat.période.début]]="début",Tableau_calcul[[#This Row],[Date]],"")</f>
        <v>#NUM!</v>
      </c>
      <c r="J298" s="5" t="e">
        <f>IF(Tableau_calcul[[#This Row],[Traitement]]="","",IF(Tableau_calcul[[#This Row],[agrégat.num.période.fin]]=H297,"",VLOOKUP(CONCATENATE("fin",Tableau_calcul[[#This Row],[agrégat.num]]),Tableau_calcul[[agrégat.num.période.fin]:[Date]],4,FALSE)))</f>
        <v>#NUM!</v>
      </c>
      <c r="K298" s="5">
        <f>IF(AND(OR(MOD(YEAR(K297),400)=0,AND(MOD(YEAR(K297),4)=0,MOD(YEAR(K297),100)&lt;&gt;0)),MONTH(K297)=2,DAY(K297)=28),K297+1,
IF(AND(MONTH(K297)=2,DAY(K297)=28,COUNTIF($K$2:K297,DATE(YEAR(K297)-1,2,28))+COUNTIF($K$2:K297,DATE(YEAR(K297),2,28))&lt;2),DATE(YEAR(K297),2,28),IF(ROW()=2,Date_survenance,K297+1)))</f>
        <v>295</v>
      </c>
      <c r="L29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8" s="24" t="e">
        <f>IF(Tableau_calcul[[#This Row],[Date]]=K297,"",IF(AND(K298=DATE(YEAR(A298)+1,MONTH(A298),DAY(A298)),Tableau_absentéisme_décomposé[[#This Row],[Traitement]]="Plein traitement"),"anniv PT",IF(COUNTIF($P$2:P297,"Plein traitement")+COUNTIF(B298:$B$367,"Plein traitement")&lt;droits_PT,droits_PT-COUNTIF($P$2:P297,"Plein traitement")-COUNTIF(B298:$B$367,"Plein traitement"),0)))</f>
        <v>#NUM!</v>
      </c>
      <c r="N298" s="1" t="e">
        <f>droits_DT</f>
        <v>#NUM!</v>
      </c>
      <c r="O298" s="1" t="e">
        <f>IF(Tableau_calcul[[#This Row],[Date]]=K297,"",IF(AND(K298=DATE(YEAR(A298)+1,MONTH(A298),DAY(A298)),Tableau_absentéisme_décomposé[[#This Row],[Traitement]]="Demi traitement"),"anniv DT",IF(COUNTIF($P$2:P297,"Demi traitement")+IF(AND($A$60=$A$61,$B$60=$B$61,$B$60="Demi traitement"),COUNTIF(B298:$B$367,"Demi traitement")-1,COUNTIF(B298:$B$367,"Demi traitement"))&lt;droits_DT,droits_DT-COUNTIF($P$2:P297,"Demi traitement")-IF(AND($A$60=$A$61,$B$60=$B$61,$B$60="Demi traitement"),COUNTIF(B298:$B$367,"Demi traitement")-1,COUNTIF(B298:$B$367,"Demi traitement")),0)))</f>
        <v>#NUM!</v>
      </c>
      <c r="P298" s="1" t="e">
        <f>IF(M298="","",IF(OR(M298="anniv PT",M298&gt;0),"Plein traitement",IF(OR(LEFT(Statut_agent,1)="A",LEFT(Statut_agent,1)="B",LEFT(Statut_agent,1)="C"),"Demi Traitement",IF(OR(O298="anniv DT",O298&gt;0),"Demi traitement","Sans traitement"))))</f>
        <v>#NUM!</v>
      </c>
    </row>
    <row r="299" spans="1:16" x14ac:dyDescent="0.25">
      <c r="A299" s="28">
        <f>IF(AND(OR(MOD(YEAR(Tableau_calcul[[#This Row],[Date]])-1,400)=0,AND(MOD(YEAR(Tableau_calcul[[#This Row],[Date]])-1,4)=0,MOD(YEAR(Tableau_calcul[[#This Row],[Date]])-1,100)&lt;&gt;0)),MONTH(A298)=2,DAY(A298)=28,COUNTIF($A$2:A298,DATE(YEAR(A298),2,28))&lt;2),DATE(YEAR(Tableau_calcul[[#This Row],[Date]])-1,2,29),IF(AND(DAY(A298)=28,MONTH(A298)=2,COUNTIF($A$2:A298,DATE(YEAR(A298)-1,2,28))+COUNTIF($A$2:A298,DATE(YEAR(A298),2,28))&lt;2),DATE(YEAR(Tableau_calcul[[#This Row],[Date]])-1,2,28),DATE(YEAR(Tableau_calcul[[#This Row],[Date]])-1,MONTH(Tableau_calcul[[#This Row],[Date]]),DAY(Tableau_calcul[[#This Row],[Date]]))))</f>
        <v>693892</v>
      </c>
      <c r="B299" s="1" t="str">
        <f>IF(Tableau_absentéisme_décomposé[[#This Row],[Date]]=A298,"",IFERROR(INDEX(Tableau_absentéisme[],IF(AND(Tableau_absentéisme_décomposé[[#This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299" s="1" t="e">
        <f ca="1">IF(Tableau_calcul[[#This Row],[Traitement]]="","",IF(Tableau_calcul[[#This Row],[Traitement]]&lt;&gt;IF(K297=K298,OFFSET(Tableau_calcul[[#This Row],[Traitement]],2,0),OFFSET(Tableau_calcul[[#This Row],[Traitement]],-1,0)),"début","continue"))</f>
        <v>#NUM!</v>
      </c>
      <c r="E299" s="1" t="e">
        <f ca="1">IF(Tableau_calcul[[#This Row],[Traitement]]="","",IF(Tableau_calcul[[#This Row],[Traitement]]&lt;&gt;IF(Tableau_calcul[[#This Row],[Date]]=K300,OFFSET(Tableau_calcul[[#This Row],[Traitement]],2,0),OFFSET(Tableau_calcul[[#This Row],[Traitement]],1,0)),"fin","continue"))</f>
        <v>#NUM!</v>
      </c>
      <c r="F299" s="1">
        <f ca="1">COUNTIF($D$2:D299,"début")</f>
        <v>0</v>
      </c>
      <c r="G299" s="1" t="e">
        <f>IF(Tableau_calcul[[#This Row],[Traitement]]="","",CONCATENATE(Tableau_calcul[[#This Row],[agrégat.période.début]],Tableau_calcul[[#This Row],[agrégat.num]]))</f>
        <v>#NUM!</v>
      </c>
      <c r="H299" s="1" t="e">
        <f>IF(Tableau_calcul[[#This Row],[Traitement]]="","",CONCATENATE(IF(Tableau_calcul[[#This Row],[agrégat.période.fin]]="fin","fin","continue"),Tableau_calcul[[#This Row],[agrégat.num]]))</f>
        <v>#NUM!</v>
      </c>
      <c r="I299" s="5" t="e">
        <f ca="1">IF(Tableau_calcul[[#This Row],[agrégat.période.début]]="début",Tableau_calcul[[#This Row],[Date]],"")</f>
        <v>#NUM!</v>
      </c>
      <c r="J299" s="5" t="e">
        <f>IF(Tableau_calcul[[#This Row],[Traitement]]="","",IF(Tableau_calcul[[#This Row],[agrégat.num.période.fin]]=H298,"",VLOOKUP(CONCATENATE("fin",Tableau_calcul[[#This Row],[agrégat.num]]),Tableau_calcul[[agrégat.num.période.fin]:[Date]],4,FALSE)))</f>
        <v>#NUM!</v>
      </c>
      <c r="K299" s="5">
        <f>IF(AND(OR(MOD(YEAR(K298),400)=0,AND(MOD(YEAR(K298),4)=0,MOD(YEAR(K298),100)&lt;&gt;0)),MONTH(K298)=2,DAY(K298)=28),K298+1,
IF(AND(MONTH(K298)=2,DAY(K298)=28,COUNTIF($K$2:K298,DATE(YEAR(K298)-1,2,28))+COUNTIF($K$2:K298,DATE(YEAR(K298),2,28))&lt;2),DATE(YEAR(K298),2,28),IF(ROW()=2,Date_survenance,K298+1)))</f>
        <v>296</v>
      </c>
      <c r="L29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299" s="24" t="e">
        <f>IF(Tableau_calcul[[#This Row],[Date]]=K298,"",IF(AND(K299=DATE(YEAR(A299)+1,MONTH(A299),DAY(A299)),Tableau_absentéisme_décomposé[[#This Row],[Traitement]]="Plein traitement"),"anniv PT",IF(COUNTIF($P$2:P298,"Plein traitement")+COUNTIF(B299:$B$367,"Plein traitement")&lt;droits_PT,droits_PT-COUNTIF($P$2:P298,"Plein traitement")-COUNTIF(B299:$B$367,"Plein traitement"),0)))</f>
        <v>#NUM!</v>
      </c>
      <c r="N299" s="1" t="e">
        <f>droits_DT</f>
        <v>#NUM!</v>
      </c>
      <c r="O299" s="1" t="e">
        <f>IF(Tableau_calcul[[#This Row],[Date]]=K298,"",IF(AND(K299=DATE(YEAR(A299)+1,MONTH(A299),DAY(A299)),Tableau_absentéisme_décomposé[[#This Row],[Traitement]]="Demi traitement"),"anniv DT",IF(COUNTIF($P$2:P298,"Demi traitement")+IF(AND($A$60=$A$61,$B$60=$B$61,$B$60="Demi traitement"),COUNTIF(B299:$B$367,"Demi traitement")-1,COUNTIF(B299:$B$367,"Demi traitement"))&lt;droits_DT,droits_DT-COUNTIF($P$2:P298,"Demi traitement")-IF(AND($A$60=$A$61,$B$60=$B$61,$B$60="Demi traitement"),COUNTIF(B299:$B$367,"Demi traitement")-1,COUNTIF(B299:$B$367,"Demi traitement")),0)))</f>
        <v>#NUM!</v>
      </c>
      <c r="P299" s="1" t="e">
        <f>IF(M299="","",IF(OR(M299="anniv PT",M299&gt;0),"Plein traitement",IF(OR(LEFT(Statut_agent,1)="A",LEFT(Statut_agent,1)="B",LEFT(Statut_agent,1)="C"),"Demi Traitement",IF(OR(O299="anniv DT",O299&gt;0),"Demi traitement","Sans traitement"))))</f>
        <v>#NUM!</v>
      </c>
    </row>
    <row r="300" spans="1:16" x14ac:dyDescent="0.25">
      <c r="A300" s="28">
        <f>IF(AND(OR(MOD(YEAR(Tableau_calcul[[#This Row],[Date]])-1,400)=0,AND(MOD(YEAR(Tableau_calcul[[#This Row],[Date]])-1,4)=0,MOD(YEAR(Tableau_calcul[[#This Row],[Date]])-1,100)&lt;&gt;0)),MONTH(A299)=2,DAY(A299)=28,COUNTIF($A$2:A299,DATE(YEAR(A299),2,28))&lt;2),DATE(YEAR(Tableau_calcul[[#This Row],[Date]])-1,2,29),IF(AND(DAY(A299)=28,MONTH(A299)=2,COUNTIF($A$2:A299,DATE(YEAR(A299)-1,2,28))+COUNTIF($A$2:A299,DATE(YEAR(A299),2,28))&lt;2),DATE(YEAR(Tableau_calcul[[#This Row],[Date]])-1,2,28),DATE(YEAR(Tableau_calcul[[#This Row],[Date]])-1,MONTH(Tableau_calcul[[#This Row],[Date]]),DAY(Tableau_calcul[[#This Row],[Date]]))))</f>
        <v>693893</v>
      </c>
      <c r="B300" s="1" t="str">
        <f>IF(Tableau_absentéisme_décomposé[[#This Row],[Date]]=A299,"",IFERROR(INDEX(Tableau_absentéisme[],IF(AND(Tableau_absentéisme_décomposé[[#This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0" s="1" t="e">
        <f ca="1">IF(Tableau_calcul[[#This Row],[Traitement]]="","",IF(Tableau_calcul[[#This Row],[Traitement]]&lt;&gt;IF(K298=K299,OFFSET(Tableau_calcul[[#This Row],[Traitement]],2,0),OFFSET(Tableau_calcul[[#This Row],[Traitement]],-1,0)),"début","continue"))</f>
        <v>#NUM!</v>
      </c>
      <c r="E300" s="1" t="e">
        <f ca="1">IF(Tableau_calcul[[#This Row],[Traitement]]="","",IF(Tableau_calcul[[#This Row],[Traitement]]&lt;&gt;IF(Tableau_calcul[[#This Row],[Date]]=K301,OFFSET(Tableau_calcul[[#This Row],[Traitement]],2,0),OFFSET(Tableau_calcul[[#This Row],[Traitement]],1,0)),"fin","continue"))</f>
        <v>#NUM!</v>
      </c>
      <c r="F300" s="1">
        <f ca="1">COUNTIF($D$2:D300,"début")</f>
        <v>0</v>
      </c>
      <c r="G300" s="1" t="e">
        <f>IF(Tableau_calcul[[#This Row],[Traitement]]="","",CONCATENATE(Tableau_calcul[[#This Row],[agrégat.période.début]],Tableau_calcul[[#This Row],[agrégat.num]]))</f>
        <v>#NUM!</v>
      </c>
      <c r="H300" s="1" t="e">
        <f>IF(Tableau_calcul[[#This Row],[Traitement]]="","",CONCATENATE(IF(Tableau_calcul[[#This Row],[agrégat.période.fin]]="fin","fin","continue"),Tableau_calcul[[#This Row],[agrégat.num]]))</f>
        <v>#NUM!</v>
      </c>
      <c r="I300" s="5" t="e">
        <f ca="1">IF(Tableau_calcul[[#This Row],[agrégat.période.début]]="début",Tableau_calcul[[#This Row],[Date]],"")</f>
        <v>#NUM!</v>
      </c>
      <c r="J300" s="5" t="e">
        <f>IF(Tableau_calcul[[#This Row],[Traitement]]="","",IF(Tableau_calcul[[#This Row],[agrégat.num.période.fin]]=H299,"",VLOOKUP(CONCATENATE("fin",Tableau_calcul[[#This Row],[agrégat.num]]),Tableau_calcul[[agrégat.num.période.fin]:[Date]],4,FALSE)))</f>
        <v>#NUM!</v>
      </c>
      <c r="K300" s="5">
        <f>IF(AND(OR(MOD(YEAR(K299),400)=0,AND(MOD(YEAR(K299),4)=0,MOD(YEAR(K299),100)&lt;&gt;0)),MONTH(K299)=2,DAY(K299)=28),K299+1,
IF(AND(MONTH(K299)=2,DAY(K299)=28,COUNTIF($K$2:K299,DATE(YEAR(K299)-1,2,28))+COUNTIF($K$2:K299,DATE(YEAR(K299),2,28))&lt;2),DATE(YEAR(K299),2,28),IF(ROW()=2,Date_survenance,K299+1)))</f>
        <v>297</v>
      </c>
      <c r="L30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0" s="24" t="e">
        <f>IF(Tableau_calcul[[#This Row],[Date]]=K299,"",IF(AND(K300=DATE(YEAR(A300)+1,MONTH(A300),DAY(A300)),Tableau_absentéisme_décomposé[[#This Row],[Traitement]]="Plein traitement"),"anniv PT",IF(COUNTIF($P$2:P299,"Plein traitement")+COUNTIF(B300:$B$367,"Plein traitement")&lt;droits_PT,droits_PT-COUNTIF($P$2:P299,"Plein traitement")-COUNTIF(B300:$B$367,"Plein traitement"),0)))</f>
        <v>#NUM!</v>
      </c>
      <c r="N300" s="1" t="e">
        <f>droits_DT</f>
        <v>#NUM!</v>
      </c>
      <c r="O300" s="1" t="e">
        <f>IF(Tableau_calcul[[#This Row],[Date]]=K299,"",IF(AND(K300=DATE(YEAR(A300)+1,MONTH(A300),DAY(A300)),Tableau_absentéisme_décomposé[[#This Row],[Traitement]]="Demi traitement"),"anniv DT",IF(COUNTIF($P$2:P299,"Demi traitement")+IF(AND($A$60=$A$61,$B$60=$B$61,$B$60="Demi traitement"),COUNTIF(B300:$B$367,"Demi traitement")-1,COUNTIF(B300:$B$367,"Demi traitement"))&lt;droits_DT,droits_DT-COUNTIF($P$2:P299,"Demi traitement")-IF(AND($A$60=$A$61,$B$60=$B$61,$B$60="Demi traitement"),COUNTIF(B300:$B$367,"Demi traitement")-1,COUNTIF(B300:$B$367,"Demi traitement")),0)))</f>
        <v>#NUM!</v>
      </c>
      <c r="P300" s="1" t="e">
        <f>IF(M300="","",IF(OR(M300="anniv PT",M300&gt;0),"Plein traitement",IF(OR(LEFT(Statut_agent,1)="A",LEFT(Statut_agent,1)="B",LEFT(Statut_agent,1)="C"),"Demi Traitement",IF(OR(O300="anniv DT",O300&gt;0),"Demi traitement","Sans traitement"))))</f>
        <v>#NUM!</v>
      </c>
    </row>
    <row r="301" spans="1:16" x14ac:dyDescent="0.25">
      <c r="A301" s="28">
        <f>IF(AND(OR(MOD(YEAR(Tableau_calcul[[#This Row],[Date]])-1,400)=0,AND(MOD(YEAR(Tableau_calcul[[#This Row],[Date]])-1,4)=0,MOD(YEAR(Tableau_calcul[[#This Row],[Date]])-1,100)&lt;&gt;0)),MONTH(A300)=2,DAY(A300)=28,COUNTIF($A$2:A300,DATE(YEAR(A300),2,28))&lt;2),DATE(YEAR(Tableau_calcul[[#This Row],[Date]])-1,2,29),IF(AND(DAY(A300)=28,MONTH(A300)=2,COUNTIF($A$2:A300,DATE(YEAR(A300)-1,2,28))+COUNTIF($A$2:A300,DATE(YEAR(A300),2,28))&lt;2),DATE(YEAR(Tableau_calcul[[#This Row],[Date]])-1,2,28),DATE(YEAR(Tableau_calcul[[#This Row],[Date]])-1,MONTH(Tableau_calcul[[#This Row],[Date]]),DAY(Tableau_calcul[[#This Row],[Date]]))))</f>
        <v>693894</v>
      </c>
      <c r="B301" s="1" t="str">
        <f>IF(Tableau_absentéisme_décomposé[[#This Row],[Date]]=A300,"",IFERROR(INDEX(Tableau_absentéisme[],IF(AND(Tableau_absentéisme_décomposé[[#This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1" s="1" t="e">
        <f ca="1">IF(Tableau_calcul[[#This Row],[Traitement]]="","",IF(Tableau_calcul[[#This Row],[Traitement]]&lt;&gt;IF(K299=K300,OFFSET(Tableau_calcul[[#This Row],[Traitement]],2,0),OFFSET(Tableau_calcul[[#This Row],[Traitement]],-1,0)),"début","continue"))</f>
        <v>#NUM!</v>
      </c>
      <c r="E301" s="1" t="e">
        <f ca="1">IF(Tableau_calcul[[#This Row],[Traitement]]="","",IF(Tableau_calcul[[#This Row],[Traitement]]&lt;&gt;IF(Tableau_calcul[[#This Row],[Date]]=K302,OFFSET(Tableau_calcul[[#This Row],[Traitement]],2,0),OFFSET(Tableau_calcul[[#This Row],[Traitement]],1,0)),"fin","continue"))</f>
        <v>#NUM!</v>
      </c>
      <c r="F301" s="1">
        <f ca="1">COUNTIF($D$2:D301,"début")</f>
        <v>0</v>
      </c>
      <c r="G301" s="1" t="e">
        <f>IF(Tableau_calcul[[#This Row],[Traitement]]="","",CONCATENATE(Tableau_calcul[[#This Row],[agrégat.période.début]],Tableau_calcul[[#This Row],[agrégat.num]]))</f>
        <v>#NUM!</v>
      </c>
      <c r="H301" s="1" t="e">
        <f>IF(Tableau_calcul[[#This Row],[Traitement]]="","",CONCATENATE(IF(Tableau_calcul[[#This Row],[agrégat.période.fin]]="fin","fin","continue"),Tableau_calcul[[#This Row],[agrégat.num]]))</f>
        <v>#NUM!</v>
      </c>
      <c r="I301" s="5" t="e">
        <f ca="1">IF(Tableau_calcul[[#This Row],[agrégat.période.début]]="début",Tableau_calcul[[#This Row],[Date]],"")</f>
        <v>#NUM!</v>
      </c>
      <c r="J301" s="5" t="e">
        <f>IF(Tableau_calcul[[#This Row],[Traitement]]="","",IF(Tableau_calcul[[#This Row],[agrégat.num.période.fin]]=H300,"",VLOOKUP(CONCATENATE("fin",Tableau_calcul[[#This Row],[agrégat.num]]),Tableau_calcul[[agrégat.num.période.fin]:[Date]],4,FALSE)))</f>
        <v>#NUM!</v>
      </c>
      <c r="K301" s="5">
        <f>IF(AND(OR(MOD(YEAR(K300),400)=0,AND(MOD(YEAR(K300),4)=0,MOD(YEAR(K300),100)&lt;&gt;0)),MONTH(K300)=2,DAY(K300)=28),K300+1,
IF(AND(MONTH(K300)=2,DAY(K300)=28,COUNTIF($K$2:K300,DATE(YEAR(K300)-1,2,28))+COUNTIF($K$2:K300,DATE(YEAR(K300),2,28))&lt;2),DATE(YEAR(K300),2,28),IF(ROW()=2,Date_survenance,K300+1)))</f>
        <v>298</v>
      </c>
      <c r="L30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1" s="24" t="e">
        <f>IF(Tableau_calcul[[#This Row],[Date]]=K300,"",IF(AND(K301=DATE(YEAR(A301)+1,MONTH(A301),DAY(A301)),Tableau_absentéisme_décomposé[[#This Row],[Traitement]]="Plein traitement"),"anniv PT",IF(COUNTIF($P$2:P300,"Plein traitement")+COUNTIF(B301:$B$367,"Plein traitement")&lt;droits_PT,droits_PT-COUNTIF($P$2:P300,"Plein traitement")-COUNTIF(B301:$B$367,"Plein traitement"),0)))</f>
        <v>#NUM!</v>
      </c>
      <c r="N301" s="1" t="e">
        <f>droits_DT</f>
        <v>#NUM!</v>
      </c>
      <c r="O301" s="1" t="e">
        <f>IF(Tableau_calcul[[#This Row],[Date]]=K300,"",IF(AND(K301=DATE(YEAR(A301)+1,MONTH(A301),DAY(A301)),Tableau_absentéisme_décomposé[[#This Row],[Traitement]]="Demi traitement"),"anniv DT",IF(COUNTIF($P$2:P300,"Demi traitement")+IF(AND($A$60=$A$61,$B$60=$B$61,$B$60="Demi traitement"),COUNTIF(B301:$B$367,"Demi traitement")-1,COUNTIF(B301:$B$367,"Demi traitement"))&lt;droits_DT,droits_DT-COUNTIF($P$2:P300,"Demi traitement")-IF(AND($A$60=$A$61,$B$60=$B$61,$B$60="Demi traitement"),COUNTIF(B301:$B$367,"Demi traitement")-1,COUNTIF(B301:$B$367,"Demi traitement")),0)))</f>
        <v>#NUM!</v>
      </c>
      <c r="P301" s="1" t="e">
        <f>IF(M301="","",IF(OR(M301="anniv PT",M301&gt;0),"Plein traitement",IF(OR(LEFT(Statut_agent,1)="A",LEFT(Statut_agent,1)="B",LEFT(Statut_agent,1)="C"),"Demi Traitement",IF(OR(O301="anniv DT",O301&gt;0),"Demi traitement","Sans traitement"))))</f>
        <v>#NUM!</v>
      </c>
    </row>
    <row r="302" spans="1:16" x14ac:dyDescent="0.25">
      <c r="A302" s="28">
        <f>IF(AND(OR(MOD(YEAR(Tableau_calcul[[#This Row],[Date]])-1,400)=0,AND(MOD(YEAR(Tableau_calcul[[#This Row],[Date]])-1,4)=0,MOD(YEAR(Tableau_calcul[[#This Row],[Date]])-1,100)&lt;&gt;0)),MONTH(A301)=2,DAY(A301)=28,COUNTIF($A$2:A301,DATE(YEAR(A301),2,28))&lt;2),DATE(YEAR(Tableau_calcul[[#This Row],[Date]])-1,2,29),IF(AND(DAY(A301)=28,MONTH(A301)=2,COUNTIF($A$2:A301,DATE(YEAR(A301)-1,2,28))+COUNTIF($A$2:A301,DATE(YEAR(A301),2,28))&lt;2),DATE(YEAR(Tableau_calcul[[#This Row],[Date]])-1,2,28),DATE(YEAR(Tableau_calcul[[#This Row],[Date]])-1,MONTH(Tableau_calcul[[#This Row],[Date]]),DAY(Tableau_calcul[[#This Row],[Date]]))))</f>
        <v>693895</v>
      </c>
      <c r="B302" s="1" t="str">
        <f>IF(Tableau_absentéisme_décomposé[[#This Row],[Date]]=A301,"",IFERROR(INDEX(Tableau_absentéisme[],IF(AND(Tableau_absentéisme_décomposé[[#This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2" s="1" t="e">
        <f ca="1">IF(Tableau_calcul[[#This Row],[Traitement]]="","",IF(Tableau_calcul[[#This Row],[Traitement]]&lt;&gt;IF(K300=K301,OFFSET(Tableau_calcul[[#This Row],[Traitement]],2,0),OFFSET(Tableau_calcul[[#This Row],[Traitement]],-1,0)),"début","continue"))</f>
        <v>#NUM!</v>
      </c>
      <c r="E302" s="1" t="e">
        <f ca="1">IF(Tableau_calcul[[#This Row],[Traitement]]="","",IF(Tableau_calcul[[#This Row],[Traitement]]&lt;&gt;IF(Tableau_calcul[[#This Row],[Date]]=K303,OFFSET(Tableau_calcul[[#This Row],[Traitement]],2,0),OFFSET(Tableau_calcul[[#This Row],[Traitement]],1,0)),"fin","continue"))</f>
        <v>#NUM!</v>
      </c>
      <c r="F302" s="1">
        <f ca="1">COUNTIF($D$2:D302,"début")</f>
        <v>0</v>
      </c>
      <c r="G302" s="1" t="e">
        <f>IF(Tableau_calcul[[#This Row],[Traitement]]="","",CONCATENATE(Tableau_calcul[[#This Row],[agrégat.période.début]],Tableau_calcul[[#This Row],[agrégat.num]]))</f>
        <v>#NUM!</v>
      </c>
      <c r="H302" s="1" t="e">
        <f>IF(Tableau_calcul[[#This Row],[Traitement]]="","",CONCATENATE(IF(Tableau_calcul[[#This Row],[agrégat.période.fin]]="fin","fin","continue"),Tableau_calcul[[#This Row],[agrégat.num]]))</f>
        <v>#NUM!</v>
      </c>
      <c r="I302" s="5" t="e">
        <f ca="1">IF(Tableau_calcul[[#This Row],[agrégat.période.début]]="début",Tableau_calcul[[#This Row],[Date]],"")</f>
        <v>#NUM!</v>
      </c>
      <c r="J302" s="5" t="e">
        <f>IF(Tableau_calcul[[#This Row],[Traitement]]="","",IF(Tableau_calcul[[#This Row],[agrégat.num.période.fin]]=H301,"",VLOOKUP(CONCATENATE("fin",Tableau_calcul[[#This Row],[agrégat.num]]),Tableau_calcul[[agrégat.num.période.fin]:[Date]],4,FALSE)))</f>
        <v>#NUM!</v>
      </c>
      <c r="K302" s="5">
        <f>IF(AND(OR(MOD(YEAR(K301),400)=0,AND(MOD(YEAR(K301),4)=0,MOD(YEAR(K301),100)&lt;&gt;0)),MONTH(K301)=2,DAY(K301)=28),K301+1,
IF(AND(MONTH(K301)=2,DAY(K301)=28,COUNTIF($K$2:K301,DATE(YEAR(K301)-1,2,28))+COUNTIF($K$2:K301,DATE(YEAR(K301),2,28))&lt;2),DATE(YEAR(K301),2,28),IF(ROW()=2,Date_survenance,K301+1)))</f>
        <v>299</v>
      </c>
      <c r="L30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2" s="24" t="e">
        <f>IF(Tableau_calcul[[#This Row],[Date]]=K301,"",IF(AND(K302=DATE(YEAR(A302)+1,MONTH(A302),DAY(A302)),Tableau_absentéisme_décomposé[[#This Row],[Traitement]]="Plein traitement"),"anniv PT",IF(COUNTIF($P$2:P301,"Plein traitement")+COUNTIF(B302:$B$367,"Plein traitement")&lt;droits_PT,droits_PT-COUNTIF($P$2:P301,"Plein traitement")-COUNTIF(B302:$B$367,"Plein traitement"),0)))</f>
        <v>#NUM!</v>
      </c>
      <c r="N302" s="1" t="e">
        <f>droits_DT</f>
        <v>#NUM!</v>
      </c>
      <c r="O302" s="1" t="e">
        <f>IF(Tableau_calcul[[#This Row],[Date]]=K301,"",IF(AND(K302=DATE(YEAR(A302)+1,MONTH(A302),DAY(A302)),Tableau_absentéisme_décomposé[[#This Row],[Traitement]]="Demi traitement"),"anniv DT",IF(COUNTIF($P$2:P301,"Demi traitement")+IF(AND($A$60=$A$61,$B$60=$B$61,$B$60="Demi traitement"),COUNTIF(B302:$B$367,"Demi traitement")-1,COUNTIF(B302:$B$367,"Demi traitement"))&lt;droits_DT,droits_DT-COUNTIF($P$2:P301,"Demi traitement")-IF(AND($A$60=$A$61,$B$60=$B$61,$B$60="Demi traitement"),COUNTIF(B302:$B$367,"Demi traitement")-1,COUNTIF(B302:$B$367,"Demi traitement")),0)))</f>
        <v>#NUM!</v>
      </c>
      <c r="P302" s="1" t="e">
        <f>IF(M302="","",IF(OR(M302="anniv PT",M302&gt;0),"Plein traitement",IF(OR(LEFT(Statut_agent,1)="A",LEFT(Statut_agent,1)="B",LEFT(Statut_agent,1)="C"),"Demi Traitement",IF(OR(O302="anniv DT",O302&gt;0),"Demi traitement","Sans traitement"))))</f>
        <v>#NUM!</v>
      </c>
    </row>
    <row r="303" spans="1:16" x14ac:dyDescent="0.25">
      <c r="A303" s="28">
        <f>IF(AND(OR(MOD(YEAR(Tableau_calcul[[#This Row],[Date]])-1,400)=0,AND(MOD(YEAR(Tableau_calcul[[#This Row],[Date]])-1,4)=0,MOD(YEAR(Tableau_calcul[[#This Row],[Date]])-1,100)&lt;&gt;0)),MONTH(A302)=2,DAY(A302)=28,COUNTIF($A$2:A302,DATE(YEAR(A302),2,28))&lt;2),DATE(YEAR(Tableau_calcul[[#This Row],[Date]])-1,2,29),IF(AND(DAY(A302)=28,MONTH(A302)=2,COUNTIF($A$2:A302,DATE(YEAR(A302)-1,2,28))+COUNTIF($A$2:A302,DATE(YEAR(A302),2,28))&lt;2),DATE(YEAR(Tableau_calcul[[#This Row],[Date]])-1,2,28),DATE(YEAR(Tableau_calcul[[#This Row],[Date]])-1,MONTH(Tableau_calcul[[#This Row],[Date]]),DAY(Tableau_calcul[[#This Row],[Date]]))))</f>
        <v>693896</v>
      </c>
      <c r="B303" s="1" t="str">
        <f>IF(Tableau_absentéisme_décomposé[[#This Row],[Date]]=A302,"",IFERROR(INDEX(Tableau_absentéisme[],IF(AND(Tableau_absentéisme_décomposé[[#This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3" s="1" t="e">
        <f ca="1">IF(Tableau_calcul[[#This Row],[Traitement]]="","",IF(Tableau_calcul[[#This Row],[Traitement]]&lt;&gt;IF(K301=K302,OFFSET(Tableau_calcul[[#This Row],[Traitement]],2,0),OFFSET(Tableau_calcul[[#This Row],[Traitement]],-1,0)),"début","continue"))</f>
        <v>#NUM!</v>
      </c>
      <c r="E303" s="1" t="e">
        <f ca="1">IF(Tableau_calcul[[#This Row],[Traitement]]="","",IF(Tableau_calcul[[#This Row],[Traitement]]&lt;&gt;IF(Tableau_calcul[[#This Row],[Date]]=K304,OFFSET(Tableau_calcul[[#This Row],[Traitement]],2,0),OFFSET(Tableau_calcul[[#This Row],[Traitement]],1,0)),"fin","continue"))</f>
        <v>#NUM!</v>
      </c>
      <c r="F303" s="1">
        <f ca="1">COUNTIF($D$2:D303,"début")</f>
        <v>0</v>
      </c>
      <c r="G303" s="1" t="e">
        <f>IF(Tableau_calcul[[#This Row],[Traitement]]="","",CONCATENATE(Tableau_calcul[[#This Row],[agrégat.période.début]],Tableau_calcul[[#This Row],[agrégat.num]]))</f>
        <v>#NUM!</v>
      </c>
      <c r="H303" s="1" t="e">
        <f>IF(Tableau_calcul[[#This Row],[Traitement]]="","",CONCATENATE(IF(Tableau_calcul[[#This Row],[agrégat.période.fin]]="fin","fin","continue"),Tableau_calcul[[#This Row],[agrégat.num]]))</f>
        <v>#NUM!</v>
      </c>
      <c r="I303" s="5" t="e">
        <f ca="1">IF(Tableau_calcul[[#This Row],[agrégat.période.début]]="début",Tableau_calcul[[#This Row],[Date]],"")</f>
        <v>#NUM!</v>
      </c>
      <c r="J303" s="5" t="e">
        <f>IF(Tableau_calcul[[#This Row],[Traitement]]="","",IF(Tableau_calcul[[#This Row],[agrégat.num.période.fin]]=H302,"",VLOOKUP(CONCATENATE("fin",Tableau_calcul[[#This Row],[agrégat.num]]),Tableau_calcul[[agrégat.num.période.fin]:[Date]],4,FALSE)))</f>
        <v>#NUM!</v>
      </c>
      <c r="K303" s="5">
        <f>IF(AND(OR(MOD(YEAR(K302),400)=0,AND(MOD(YEAR(K302),4)=0,MOD(YEAR(K302),100)&lt;&gt;0)),MONTH(K302)=2,DAY(K302)=28),K302+1,
IF(AND(MONTH(K302)=2,DAY(K302)=28,COUNTIF($K$2:K302,DATE(YEAR(K302)-1,2,28))+COUNTIF($K$2:K302,DATE(YEAR(K302),2,28))&lt;2),DATE(YEAR(K302),2,28),IF(ROW()=2,Date_survenance,K302+1)))</f>
        <v>300</v>
      </c>
      <c r="L30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3" s="24" t="e">
        <f>IF(Tableau_calcul[[#This Row],[Date]]=K302,"",IF(AND(K303=DATE(YEAR(A303)+1,MONTH(A303),DAY(A303)),Tableau_absentéisme_décomposé[[#This Row],[Traitement]]="Plein traitement"),"anniv PT",IF(COUNTIF($P$2:P302,"Plein traitement")+COUNTIF(B303:$B$367,"Plein traitement")&lt;droits_PT,droits_PT-COUNTIF($P$2:P302,"Plein traitement")-COUNTIF(B303:$B$367,"Plein traitement"),0)))</f>
        <v>#NUM!</v>
      </c>
      <c r="N303" s="1" t="e">
        <f>droits_DT</f>
        <v>#NUM!</v>
      </c>
      <c r="O303" s="1" t="e">
        <f>IF(Tableau_calcul[[#This Row],[Date]]=K302,"",IF(AND(K303=DATE(YEAR(A303)+1,MONTH(A303),DAY(A303)),Tableau_absentéisme_décomposé[[#This Row],[Traitement]]="Demi traitement"),"anniv DT",IF(COUNTIF($P$2:P302,"Demi traitement")+IF(AND($A$60=$A$61,$B$60=$B$61,$B$60="Demi traitement"),COUNTIF(B303:$B$367,"Demi traitement")-1,COUNTIF(B303:$B$367,"Demi traitement"))&lt;droits_DT,droits_DT-COUNTIF($P$2:P302,"Demi traitement")-IF(AND($A$60=$A$61,$B$60=$B$61,$B$60="Demi traitement"),COUNTIF(B303:$B$367,"Demi traitement")-1,COUNTIF(B303:$B$367,"Demi traitement")),0)))</f>
        <v>#NUM!</v>
      </c>
      <c r="P303" s="1" t="e">
        <f>IF(M303="","",IF(OR(M303="anniv PT",M303&gt;0),"Plein traitement",IF(OR(LEFT(Statut_agent,1)="A",LEFT(Statut_agent,1)="B",LEFT(Statut_agent,1)="C"),"Demi Traitement",IF(OR(O303="anniv DT",O303&gt;0),"Demi traitement","Sans traitement"))))</f>
        <v>#NUM!</v>
      </c>
    </row>
    <row r="304" spans="1:16" x14ac:dyDescent="0.25">
      <c r="A304" s="28">
        <f>IF(AND(OR(MOD(YEAR(Tableau_calcul[[#This Row],[Date]])-1,400)=0,AND(MOD(YEAR(Tableau_calcul[[#This Row],[Date]])-1,4)=0,MOD(YEAR(Tableau_calcul[[#This Row],[Date]])-1,100)&lt;&gt;0)),MONTH(A303)=2,DAY(A303)=28,COUNTIF($A$2:A303,DATE(YEAR(A303),2,28))&lt;2),DATE(YEAR(Tableau_calcul[[#This Row],[Date]])-1,2,29),IF(AND(DAY(A303)=28,MONTH(A303)=2,COUNTIF($A$2:A303,DATE(YEAR(A303)-1,2,28))+COUNTIF($A$2:A303,DATE(YEAR(A303),2,28))&lt;2),DATE(YEAR(Tableau_calcul[[#This Row],[Date]])-1,2,28),DATE(YEAR(Tableau_calcul[[#This Row],[Date]])-1,MONTH(Tableau_calcul[[#This Row],[Date]]),DAY(Tableau_calcul[[#This Row],[Date]]))))</f>
        <v>693897</v>
      </c>
      <c r="B304" s="1" t="str">
        <f>IF(Tableau_absentéisme_décomposé[[#This Row],[Date]]=A303,"",IFERROR(INDEX(Tableau_absentéisme[],IF(AND(Tableau_absentéisme_décomposé[[#This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4" s="1" t="e">
        <f ca="1">IF(Tableau_calcul[[#This Row],[Traitement]]="","",IF(Tableau_calcul[[#This Row],[Traitement]]&lt;&gt;IF(K302=K303,OFFSET(Tableau_calcul[[#This Row],[Traitement]],2,0),OFFSET(Tableau_calcul[[#This Row],[Traitement]],-1,0)),"début","continue"))</f>
        <v>#NUM!</v>
      </c>
      <c r="E304" s="1" t="e">
        <f ca="1">IF(Tableau_calcul[[#This Row],[Traitement]]="","",IF(Tableau_calcul[[#This Row],[Traitement]]&lt;&gt;IF(Tableau_calcul[[#This Row],[Date]]=K305,OFFSET(Tableau_calcul[[#This Row],[Traitement]],2,0),OFFSET(Tableau_calcul[[#This Row],[Traitement]],1,0)),"fin","continue"))</f>
        <v>#NUM!</v>
      </c>
      <c r="F304" s="1">
        <f ca="1">COUNTIF($D$2:D304,"début")</f>
        <v>0</v>
      </c>
      <c r="G304" s="1" t="e">
        <f>IF(Tableau_calcul[[#This Row],[Traitement]]="","",CONCATENATE(Tableau_calcul[[#This Row],[agrégat.période.début]],Tableau_calcul[[#This Row],[agrégat.num]]))</f>
        <v>#NUM!</v>
      </c>
      <c r="H304" s="1" t="e">
        <f>IF(Tableau_calcul[[#This Row],[Traitement]]="","",CONCATENATE(IF(Tableau_calcul[[#This Row],[agrégat.période.fin]]="fin","fin","continue"),Tableau_calcul[[#This Row],[agrégat.num]]))</f>
        <v>#NUM!</v>
      </c>
      <c r="I304" s="5" t="e">
        <f ca="1">IF(Tableau_calcul[[#This Row],[agrégat.période.début]]="début",Tableau_calcul[[#This Row],[Date]],"")</f>
        <v>#NUM!</v>
      </c>
      <c r="J304" s="5" t="e">
        <f>IF(Tableau_calcul[[#This Row],[Traitement]]="","",IF(Tableau_calcul[[#This Row],[agrégat.num.période.fin]]=H303,"",VLOOKUP(CONCATENATE("fin",Tableau_calcul[[#This Row],[agrégat.num]]),Tableau_calcul[[agrégat.num.période.fin]:[Date]],4,FALSE)))</f>
        <v>#NUM!</v>
      </c>
      <c r="K304" s="5">
        <f>IF(AND(OR(MOD(YEAR(K303),400)=0,AND(MOD(YEAR(K303),4)=0,MOD(YEAR(K303),100)&lt;&gt;0)),MONTH(K303)=2,DAY(K303)=28),K303+1,
IF(AND(MONTH(K303)=2,DAY(K303)=28,COUNTIF($K$2:K303,DATE(YEAR(K303)-1,2,28))+COUNTIF($K$2:K303,DATE(YEAR(K303),2,28))&lt;2),DATE(YEAR(K303),2,28),IF(ROW()=2,Date_survenance,K303+1)))</f>
        <v>301</v>
      </c>
      <c r="L30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4" s="24" t="e">
        <f>IF(Tableau_calcul[[#This Row],[Date]]=K303,"",IF(AND(K304=DATE(YEAR(A304)+1,MONTH(A304),DAY(A304)),Tableau_absentéisme_décomposé[[#This Row],[Traitement]]="Plein traitement"),"anniv PT",IF(COUNTIF($P$2:P303,"Plein traitement")+COUNTIF(B304:$B$367,"Plein traitement")&lt;droits_PT,droits_PT-COUNTIF($P$2:P303,"Plein traitement")-COUNTIF(B304:$B$367,"Plein traitement"),0)))</f>
        <v>#NUM!</v>
      </c>
      <c r="N304" s="1" t="e">
        <f>droits_DT</f>
        <v>#NUM!</v>
      </c>
      <c r="O304" s="1" t="e">
        <f>IF(Tableau_calcul[[#This Row],[Date]]=K303,"",IF(AND(K304=DATE(YEAR(A304)+1,MONTH(A304),DAY(A304)),Tableau_absentéisme_décomposé[[#This Row],[Traitement]]="Demi traitement"),"anniv DT",IF(COUNTIF($P$2:P303,"Demi traitement")+IF(AND($A$60=$A$61,$B$60=$B$61,$B$60="Demi traitement"),COUNTIF(B304:$B$367,"Demi traitement")-1,COUNTIF(B304:$B$367,"Demi traitement"))&lt;droits_DT,droits_DT-COUNTIF($P$2:P303,"Demi traitement")-IF(AND($A$60=$A$61,$B$60=$B$61,$B$60="Demi traitement"),COUNTIF(B304:$B$367,"Demi traitement")-1,COUNTIF(B304:$B$367,"Demi traitement")),0)))</f>
        <v>#NUM!</v>
      </c>
      <c r="P304" s="1" t="e">
        <f>IF(M304="","",IF(OR(M304="anniv PT",M304&gt;0),"Plein traitement",IF(OR(LEFT(Statut_agent,1)="A",LEFT(Statut_agent,1)="B",LEFT(Statut_agent,1)="C"),"Demi Traitement",IF(OR(O304="anniv DT",O304&gt;0),"Demi traitement","Sans traitement"))))</f>
        <v>#NUM!</v>
      </c>
    </row>
    <row r="305" spans="1:16" x14ac:dyDescent="0.25">
      <c r="A305" s="28">
        <f>IF(AND(OR(MOD(YEAR(Tableau_calcul[[#This Row],[Date]])-1,400)=0,AND(MOD(YEAR(Tableau_calcul[[#This Row],[Date]])-1,4)=0,MOD(YEAR(Tableau_calcul[[#This Row],[Date]])-1,100)&lt;&gt;0)),MONTH(A304)=2,DAY(A304)=28,COUNTIF($A$2:A304,DATE(YEAR(A304),2,28))&lt;2),DATE(YEAR(Tableau_calcul[[#This Row],[Date]])-1,2,29),IF(AND(DAY(A304)=28,MONTH(A304)=2,COUNTIF($A$2:A304,DATE(YEAR(A304)-1,2,28))+COUNTIF($A$2:A304,DATE(YEAR(A304),2,28))&lt;2),DATE(YEAR(Tableau_calcul[[#This Row],[Date]])-1,2,28),DATE(YEAR(Tableau_calcul[[#This Row],[Date]])-1,MONTH(Tableau_calcul[[#This Row],[Date]]),DAY(Tableau_calcul[[#This Row],[Date]]))))</f>
        <v>693898</v>
      </c>
      <c r="B305" s="1" t="str">
        <f>IF(Tableau_absentéisme_décomposé[[#This Row],[Date]]=A304,"",IFERROR(INDEX(Tableau_absentéisme[],IF(AND(Tableau_absentéisme_décomposé[[#This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5" s="1" t="e">
        <f ca="1">IF(Tableau_calcul[[#This Row],[Traitement]]="","",IF(Tableau_calcul[[#This Row],[Traitement]]&lt;&gt;IF(K303=K304,OFFSET(Tableau_calcul[[#This Row],[Traitement]],2,0),OFFSET(Tableau_calcul[[#This Row],[Traitement]],-1,0)),"début","continue"))</f>
        <v>#NUM!</v>
      </c>
      <c r="E305" s="1" t="e">
        <f ca="1">IF(Tableau_calcul[[#This Row],[Traitement]]="","",IF(Tableau_calcul[[#This Row],[Traitement]]&lt;&gt;IF(Tableau_calcul[[#This Row],[Date]]=K306,OFFSET(Tableau_calcul[[#This Row],[Traitement]],2,0),OFFSET(Tableau_calcul[[#This Row],[Traitement]],1,0)),"fin","continue"))</f>
        <v>#NUM!</v>
      </c>
      <c r="F305" s="1">
        <f ca="1">COUNTIF($D$2:D305,"début")</f>
        <v>0</v>
      </c>
      <c r="G305" s="1" t="e">
        <f>IF(Tableau_calcul[[#This Row],[Traitement]]="","",CONCATENATE(Tableau_calcul[[#This Row],[agrégat.période.début]],Tableau_calcul[[#This Row],[agrégat.num]]))</f>
        <v>#NUM!</v>
      </c>
      <c r="H305" s="1" t="e">
        <f>IF(Tableau_calcul[[#This Row],[Traitement]]="","",CONCATENATE(IF(Tableau_calcul[[#This Row],[agrégat.période.fin]]="fin","fin","continue"),Tableau_calcul[[#This Row],[agrégat.num]]))</f>
        <v>#NUM!</v>
      </c>
      <c r="I305" s="5" t="e">
        <f ca="1">IF(Tableau_calcul[[#This Row],[agrégat.période.début]]="début",Tableau_calcul[[#This Row],[Date]],"")</f>
        <v>#NUM!</v>
      </c>
      <c r="J305" s="5" t="e">
        <f>IF(Tableau_calcul[[#This Row],[Traitement]]="","",IF(Tableau_calcul[[#This Row],[agrégat.num.période.fin]]=H304,"",VLOOKUP(CONCATENATE("fin",Tableau_calcul[[#This Row],[agrégat.num]]),Tableau_calcul[[agrégat.num.période.fin]:[Date]],4,FALSE)))</f>
        <v>#NUM!</v>
      </c>
      <c r="K305" s="5">
        <f>IF(AND(OR(MOD(YEAR(K304),400)=0,AND(MOD(YEAR(K304),4)=0,MOD(YEAR(K304),100)&lt;&gt;0)),MONTH(K304)=2,DAY(K304)=28),K304+1,
IF(AND(MONTH(K304)=2,DAY(K304)=28,COUNTIF($K$2:K304,DATE(YEAR(K304)-1,2,28))+COUNTIF($K$2:K304,DATE(YEAR(K304),2,28))&lt;2),DATE(YEAR(K304),2,28),IF(ROW()=2,Date_survenance,K304+1)))</f>
        <v>302</v>
      </c>
      <c r="L30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5" s="24" t="e">
        <f>IF(Tableau_calcul[[#This Row],[Date]]=K304,"",IF(AND(K305=DATE(YEAR(A305)+1,MONTH(A305),DAY(A305)),Tableau_absentéisme_décomposé[[#This Row],[Traitement]]="Plein traitement"),"anniv PT",IF(COUNTIF($P$2:P304,"Plein traitement")+COUNTIF(B305:$B$367,"Plein traitement")&lt;droits_PT,droits_PT-COUNTIF($P$2:P304,"Plein traitement")-COUNTIF(B305:$B$367,"Plein traitement"),0)))</f>
        <v>#NUM!</v>
      </c>
      <c r="N305" s="1" t="e">
        <f>droits_DT</f>
        <v>#NUM!</v>
      </c>
      <c r="O305" s="1" t="e">
        <f>IF(Tableau_calcul[[#This Row],[Date]]=K304,"",IF(AND(K305=DATE(YEAR(A305)+1,MONTH(A305),DAY(A305)),Tableau_absentéisme_décomposé[[#This Row],[Traitement]]="Demi traitement"),"anniv DT",IF(COUNTIF($P$2:P304,"Demi traitement")+IF(AND($A$60=$A$61,$B$60=$B$61,$B$60="Demi traitement"),COUNTIF(B305:$B$367,"Demi traitement")-1,COUNTIF(B305:$B$367,"Demi traitement"))&lt;droits_DT,droits_DT-COUNTIF($P$2:P304,"Demi traitement")-IF(AND($A$60=$A$61,$B$60=$B$61,$B$60="Demi traitement"),COUNTIF(B305:$B$367,"Demi traitement")-1,COUNTIF(B305:$B$367,"Demi traitement")),0)))</f>
        <v>#NUM!</v>
      </c>
      <c r="P305" s="1" t="e">
        <f>IF(M305="","",IF(OR(M305="anniv PT",M305&gt;0),"Plein traitement",IF(OR(LEFT(Statut_agent,1)="A",LEFT(Statut_agent,1)="B",LEFT(Statut_agent,1)="C"),"Demi Traitement",IF(OR(O305="anniv DT",O305&gt;0),"Demi traitement","Sans traitement"))))</f>
        <v>#NUM!</v>
      </c>
    </row>
    <row r="306" spans="1:16" x14ac:dyDescent="0.25">
      <c r="A306" s="28">
        <f>IF(AND(OR(MOD(YEAR(Tableau_calcul[[#This Row],[Date]])-1,400)=0,AND(MOD(YEAR(Tableau_calcul[[#This Row],[Date]])-1,4)=0,MOD(YEAR(Tableau_calcul[[#This Row],[Date]])-1,100)&lt;&gt;0)),MONTH(A305)=2,DAY(A305)=28,COUNTIF($A$2:A305,DATE(YEAR(A305),2,28))&lt;2),DATE(YEAR(Tableau_calcul[[#This Row],[Date]])-1,2,29),IF(AND(DAY(A305)=28,MONTH(A305)=2,COUNTIF($A$2:A305,DATE(YEAR(A305)-1,2,28))+COUNTIF($A$2:A305,DATE(YEAR(A305),2,28))&lt;2),DATE(YEAR(Tableau_calcul[[#This Row],[Date]])-1,2,28),DATE(YEAR(Tableau_calcul[[#This Row],[Date]])-1,MONTH(Tableau_calcul[[#This Row],[Date]]),DAY(Tableau_calcul[[#This Row],[Date]]))))</f>
        <v>693899</v>
      </c>
      <c r="B306" s="1" t="str">
        <f>IF(Tableau_absentéisme_décomposé[[#This Row],[Date]]=A305,"",IFERROR(INDEX(Tableau_absentéisme[],IF(AND(Tableau_absentéisme_décomposé[[#This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6" s="1" t="e">
        <f ca="1">IF(Tableau_calcul[[#This Row],[Traitement]]="","",IF(Tableau_calcul[[#This Row],[Traitement]]&lt;&gt;IF(K304=K305,OFFSET(Tableau_calcul[[#This Row],[Traitement]],2,0),OFFSET(Tableau_calcul[[#This Row],[Traitement]],-1,0)),"début","continue"))</f>
        <v>#NUM!</v>
      </c>
      <c r="E306" s="1" t="e">
        <f ca="1">IF(Tableau_calcul[[#This Row],[Traitement]]="","",IF(Tableau_calcul[[#This Row],[Traitement]]&lt;&gt;IF(Tableau_calcul[[#This Row],[Date]]=K307,OFFSET(Tableau_calcul[[#This Row],[Traitement]],2,0),OFFSET(Tableau_calcul[[#This Row],[Traitement]],1,0)),"fin","continue"))</f>
        <v>#NUM!</v>
      </c>
      <c r="F306" s="1">
        <f ca="1">COUNTIF($D$2:D306,"début")</f>
        <v>0</v>
      </c>
      <c r="G306" s="1" t="e">
        <f>IF(Tableau_calcul[[#This Row],[Traitement]]="","",CONCATENATE(Tableau_calcul[[#This Row],[agrégat.période.début]],Tableau_calcul[[#This Row],[agrégat.num]]))</f>
        <v>#NUM!</v>
      </c>
      <c r="H306" s="1" t="e">
        <f>IF(Tableau_calcul[[#This Row],[Traitement]]="","",CONCATENATE(IF(Tableau_calcul[[#This Row],[agrégat.période.fin]]="fin","fin","continue"),Tableau_calcul[[#This Row],[agrégat.num]]))</f>
        <v>#NUM!</v>
      </c>
      <c r="I306" s="5" t="e">
        <f ca="1">IF(Tableau_calcul[[#This Row],[agrégat.période.début]]="début",Tableau_calcul[[#This Row],[Date]],"")</f>
        <v>#NUM!</v>
      </c>
      <c r="J306" s="5" t="e">
        <f>IF(Tableau_calcul[[#This Row],[Traitement]]="","",IF(Tableau_calcul[[#This Row],[agrégat.num.période.fin]]=H305,"",VLOOKUP(CONCATENATE("fin",Tableau_calcul[[#This Row],[agrégat.num]]),Tableau_calcul[[agrégat.num.période.fin]:[Date]],4,FALSE)))</f>
        <v>#NUM!</v>
      </c>
      <c r="K306" s="5">
        <f>IF(AND(OR(MOD(YEAR(K305),400)=0,AND(MOD(YEAR(K305),4)=0,MOD(YEAR(K305),100)&lt;&gt;0)),MONTH(K305)=2,DAY(K305)=28),K305+1,
IF(AND(MONTH(K305)=2,DAY(K305)=28,COUNTIF($K$2:K305,DATE(YEAR(K305)-1,2,28))+COUNTIF($K$2:K305,DATE(YEAR(K305),2,28))&lt;2),DATE(YEAR(K305),2,28),IF(ROW()=2,Date_survenance,K305+1)))</f>
        <v>303</v>
      </c>
      <c r="L30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6" s="24" t="e">
        <f>IF(Tableau_calcul[[#This Row],[Date]]=K305,"",IF(AND(K306=DATE(YEAR(A306)+1,MONTH(A306),DAY(A306)),Tableau_absentéisme_décomposé[[#This Row],[Traitement]]="Plein traitement"),"anniv PT",IF(COUNTIF($P$2:P305,"Plein traitement")+COUNTIF(B306:$B$367,"Plein traitement")&lt;droits_PT,droits_PT-COUNTIF($P$2:P305,"Plein traitement")-COUNTIF(B306:$B$367,"Plein traitement"),0)))</f>
        <v>#NUM!</v>
      </c>
      <c r="N306" s="1" t="e">
        <f>droits_DT</f>
        <v>#NUM!</v>
      </c>
      <c r="O306" s="1" t="e">
        <f>IF(Tableau_calcul[[#This Row],[Date]]=K305,"",IF(AND(K306=DATE(YEAR(A306)+1,MONTH(A306),DAY(A306)),Tableau_absentéisme_décomposé[[#This Row],[Traitement]]="Demi traitement"),"anniv DT",IF(COUNTIF($P$2:P305,"Demi traitement")+IF(AND($A$60=$A$61,$B$60=$B$61,$B$60="Demi traitement"),COUNTIF(B306:$B$367,"Demi traitement")-1,COUNTIF(B306:$B$367,"Demi traitement"))&lt;droits_DT,droits_DT-COUNTIF($P$2:P305,"Demi traitement")-IF(AND($A$60=$A$61,$B$60=$B$61,$B$60="Demi traitement"),COUNTIF(B306:$B$367,"Demi traitement")-1,COUNTIF(B306:$B$367,"Demi traitement")),0)))</f>
        <v>#NUM!</v>
      </c>
      <c r="P306" s="1" t="e">
        <f>IF(M306="","",IF(OR(M306="anniv PT",M306&gt;0),"Plein traitement",IF(OR(LEFT(Statut_agent,1)="A",LEFT(Statut_agent,1)="B",LEFT(Statut_agent,1)="C"),"Demi Traitement",IF(OR(O306="anniv DT",O306&gt;0),"Demi traitement","Sans traitement"))))</f>
        <v>#NUM!</v>
      </c>
    </row>
    <row r="307" spans="1:16" x14ac:dyDescent="0.25">
      <c r="A307" s="28">
        <f>IF(AND(OR(MOD(YEAR(Tableau_calcul[[#This Row],[Date]])-1,400)=0,AND(MOD(YEAR(Tableau_calcul[[#This Row],[Date]])-1,4)=0,MOD(YEAR(Tableau_calcul[[#This Row],[Date]])-1,100)&lt;&gt;0)),MONTH(A306)=2,DAY(A306)=28,COUNTIF($A$2:A306,DATE(YEAR(A306),2,28))&lt;2),DATE(YEAR(Tableau_calcul[[#This Row],[Date]])-1,2,29),IF(AND(DAY(A306)=28,MONTH(A306)=2,COUNTIF($A$2:A306,DATE(YEAR(A306)-1,2,28))+COUNTIF($A$2:A306,DATE(YEAR(A306),2,28))&lt;2),DATE(YEAR(Tableau_calcul[[#This Row],[Date]])-1,2,28),DATE(YEAR(Tableau_calcul[[#This Row],[Date]])-1,MONTH(Tableau_calcul[[#This Row],[Date]]),DAY(Tableau_calcul[[#This Row],[Date]]))))</f>
        <v>693900</v>
      </c>
      <c r="B307" s="1" t="str">
        <f>IF(Tableau_absentéisme_décomposé[[#This Row],[Date]]=A306,"",IFERROR(INDEX(Tableau_absentéisme[],IF(AND(Tableau_absentéisme_décomposé[[#This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7" s="1" t="e">
        <f ca="1">IF(Tableau_calcul[[#This Row],[Traitement]]="","",IF(Tableau_calcul[[#This Row],[Traitement]]&lt;&gt;IF(K305=K306,OFFSET(Tableau_calcul[[#This Row],[Traitement]],2,0),OFFSET(Tableau_calcul[[#This Row],[Traitement]],-1,0)),"début","continue"))</f>
        <v>#NUM!</v>
      </c>
      <c r="E307" s="1" t="e">
        <f ca="1">IF(Tableau_calcul[[#This Row],[Traitement]]="","",IF(Tableau_calcul[[#This Row],[Traitement]]&lt;&gt;IF(Tableau_calcul[[#This Row],[Date]]=K308,OFFSET(Tableau_calcul[[#This Row],[Traitement]],2,0),OFFSET(Tableau_calcul[[#This Row],[Traitement]],1,0)),"fin","continue"))</f>
        <v>#NUM!</v>
      </c>
      <c r="F307" s="1">
        <f ca="1">COUNTIF($D$2:D307,"début")</f>
        <v>0</v>
      </c>
      <c r="G307" s="1" t="e">
        <f>IF(Tableau_calcul[[#This Row],[Traitement]]="","",CONCATENATE(Tableau_calcul[[#This Row],[agrégat.période.début]],Tableau_calcul[[#This Row],[agrégat.num]]))</f>
        <v>#NUM!</v>
      </c>
      <c r="H307" s="1" t="e">
        <f>IF(Tableau_calcul[[#This Row],[Traitement]]="","",CONCATENATE(IF(Tableau_calcul[[#This Row],[agrégat.période.fin]]="fin","fin","continue"),Tableau_calcul[[#This Row],[agrégat.num]]))</f>
        <v>#NUM!</v>
      </c>
      <c r="I307" s="5" t="e">
        <f ca="1">IF(Tableau_calcul[[#This Row],[agrégat.période.début]]="début",Tableau_calcul[[#This Row],[Date]],"")</f>
        <v>#NUM!</v>
      </c>
      <c r="J307" s="5" t="e">
        <f>IF(Tableau_calcul[[#This Row],[Traitement]]="","",IF(Tableau_calcul[[#This Row],[agrégat.num.période.fin]]=H306,"",VLOOKUP(CONCATENATE("fin",Tableau_calcul[[#This Row],[agrégat.num]]),Tableau_calcul[[agrégat.num.période.fin]:[Date]],4,FALSE)))</f>
        <v>#NUM!</v>
      </c>
      <c r="K307" s="5">
        <f>IF(AND(OR(MOD(YEAR(K306),400)=0,AND(MOD(YEAR(K306),4)=0,MOD(YEAR(K306),100)&lt;&gt;0)),MONTH(K306)=2,DAY(K306)=28),K306+1,
IF(AND(MONTH(K306)=2,DAY(K306)=28,COUNTIF($K$2:K306,DATE(YEAR(K306)-1,2,28))+COUNTIF($K$2:K306,DATE(YEAR(K306),2,28))&lt;2),DATE(YEAR(K306),2,28),IF(ROW()=2,Date_survenance,K306+1)))</f>
        <v>304</v>
      </c>
      <c r="L30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7" s="24" t="e">
        <f>IF(Tableau_calcul[[#This Row],[Date]]=K306,"",IF(AND(K307=DATE(YEAR(A307)+1,MONTH(A307),DAY(A307)),Tableau_absentéisme_décomposé[[#This Row],[Traitement]]="Plein traitement"),"anniv PT",IF(COUNTIF($P$2:P306,"Plein traitement")+COUNTIF(B307:$B$367,"Plein traitement")&lt;droits_PT,droits_PT-COUNTIF($P$2:P306,"Plein traitement")-COUNTIF(B307:$B$367,"Plein traitement"),0)))</f>
        <v>#NUM!</v>
      </c>
      <c r="N307" s="1" t="e">
        <f>droits_DT</f>
        <v>#NUM!</v>
      </c>
      <c r="O307" s="1" t="e">
        <f>IF(Tableau_calcul[[#This Row],[Date]]=K306,"",IF(AND(K307=DATE(YEAR(A307)+1,MONTH(A307),DAY(A307)),Tableau_absentéisme_décomposé[[#This Row],[Traitement]]="Demi traitement"),"anniv DT",IF(COUNTIF($P$2:P306,"Demi traitement")+IF(AND($A$60=$A$61,$B$60=$B$61,$B$60="Demi traitement"),COUNTIF(B307:$B$367,"Demi traitement")-1,COUNTIF(B307:$B$367,"Demi traitement"))&lt;droits_DT,droits_DT-COUNTIF($P$2:P306,"Demi traitement")-IF(AND($A$60=$A$61,$B$60=$B$61,$B$60="Demi traitement"),COUNTIF(B307:$B$367,"Demi traitement")-1,COUNTIF(B307:$B$367,"Demi traitement")),0)))</f>
        <v>#NUM!</v>
      </c>
      <c r="P307" s="1" t="e">
        <f>IF(M307="","",IF(OR(M307="anniv PT",M307&gt;0),"Plein traitement",IF(OR(LEFT(Statut_agent,1)="A",LEFT(Statut_agent,1)="B",LEFT(Statut_agent,1)="C"),"Demi Traitement",IF(OR(O307="anniv DT",O307&gt;0),"Demi traitement","Sans traitement"))))</f>
        <v>#NUM!</v>
      </c>
    </row>
    <row r="308" spans="1:16" x14ac:dyDescent="0.25">
      <c r="A308" s="28">
        <f>IF(AND(OR(MOD(YEAR(Tableau_calcul[[#This Row],[Date]])-1,400)=0,AND(MOD(YEAR(Tableau_calcul[[#This Row],[Date]])-1,4)=0,MOD(YEAR(Tableau_calcul[[#This Row],[Date]])-1,100)&lt;&gt;0)),MONTH(A307)=2,DAY(A307)=28,COUNTIF($A$2:A307,DATE(YEAR(A307),2,28))&lt;2),DATE(YEAR(Tableau_calcul[[#This Row],[Date]])-1,2,29),IF(AND(DAY(A307)=28,MONTH(A307)=2,COUNTIF($A$2:A307,DATE(YEAR(A307)-1,2,28))+COUNTIF($A$2:A307,DATE(YEAR(A307),2,28))&lt;2),DATE(YEAR(Tableau_calcul[[#This Row],[Date]])-1,2,28),DATE(YEAR(Tableau_calcul[[#This Row],[Date]])-1,MONTH(Tableau_calcul[[#This Row],[Date]]),DAY(Tableau_calcul[[#This Row],[Date]]))))</f>
        <v>693901</v>
      </c>
      <c r="B308" s="1" t="str">
        <f>IF(Tableau_absentéisme_décomposé[[#This Row],[Date]]=A307,"",IFERROR(INDEX(Tableau_absentéisme[],IF(AND(Tableau_absentéisme_décomposé[[#This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8" s="1" t="e">
        <f ca="1">IF(Tableau_calcul[[#This Row],[Traitement]]="","",IF(Tableau_calcul[[#This Row],[Traitement]]&lt;&gt;IF(K306=K307,OFFSET(Tableau_calcul[[#This Row],[Traitement]],2,0),OFFSET(Tableau_calcul[[#This Row],[Traitement]],-1,0)),"début","continue"))</f>
        <v>#NUM!</v>
      </c>
      <c r="E308" s="1" t="e">
        <f ca="1">IF(Tableau_calcul[[#This Row],[Traitement]]="","",IF(Tableau_calcul[[#This Row],[Traitement]]&lt;&gt;IF(Tableau_calcul[[#This Row],[Date]]=K309,OFFSET(Tableau_calcul[[#This Row],[Traitement]],2,0),OFFSET(Tableau_calcul[[#This Row],[Traitement]],1,0)),"fin","continue"))</f>
        <v>#NUM!</v>
      </c>
      <c r="F308" s="1">
        <f ca="1">COUNTIF($D$2:D308,"début")</f>
        <v>0</v>
      </c>
      <c r="G308" s="1" t="e">
        <f>IF(Tableau_calcul[[#This Row],[Traitement]]="","",CONCATENATE(Tableau_calcul[[#This Row],[agrégat.période.début]],Tableau_calcul[[#This Row],[agrégat.num]]))</f>
        <v>#NUM!</v>
      </c>
      <c r="H308" s="1" t="e">
        <f>IF(Tableau_calcul[[#This Row],[Traitement]]="","",CONCATENATE(IF(Tableau_calcul[[#This Row],[agrégat.période.fin]]="fin","fin","continue"),Tableau_calcul[[#This Row],[agrégat.num]]))</f>
        <v>#NUM!</v>
      </c>
      <c r="I308" s="5" t="e">
        <f ca="1">IF(Tableau_calcul[[#This Row],[agrégat.période.début]]="début",Tableau_calcul[[#This Row],[Date]],"")</f>
        <v>#NUM!</v>
      </c>
      <c r="J308" s="5" t="e">
        <f>IF(Tableau_calcul[[#This Row],[Traitement]]="","",IF(Tableau_calcul[[#This Row],[agrégat.num.période.fin]]=H307,"",VLOOKUP(CONCATENATE("fin",Tableau_calcul[[#This Row],[agrégat.num]]),Tableau_calcul[[agrégat.num.période.fin]:[Date]],4,FALSE)))</f>
        <v>#NUM!</v>
      </c>
      <c r="K308" s="5">
        <f>IF(AND(OR(MOD(YEAR(K307),400)=0,AND(MOD(YEAR(K307),4)=0,MOD(YEAR(K307),100)&lt;&gt;0)),MONTH(K307)=2,DAY(K307)=28),K307+1,
IF(AND(MONTH(K307)=2,DAY(K307)=28,COUNTIF($K$2:K307,DATE(YEAR(K307)-1,2,28))+COUNTIF($K$2:K307,DATE(YEAR(K307),2,28))&lt;2),DATE(YEAR(K307),2,28),IF(ROW()=2,Date_survenance,K307+1)))</f>
        <v>305</v>
      </c>
      <c r="L30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8" s="24" t="e">
        <f>IF(Tableau_calcul[[#This Row],[Date]]=K307,"",IF(AND(K308=DATE(YEAR(A308)+1,MONTH(A308),DAY(A308)),Tableau_absentéisme_décomposé[[#This Row],[Traitement]]="Plein traitement"),"anniv PT",IF(COUNTIF($P$2:P307,"Plein traitement")+COUNTIF(B308:$B$367,"Plein traitement")&lt;droits_PT,droits_PT-COUNTIF($P$2:P307,"Plein traitement")-COUNTIF(B308:$B$367,"Plein traitement"),0)))</f>
        <v>#NUM!</v>
      </c>
      <c r="N308" s="1" t="e">
        <f>droits_DT</f>
        <v>#NUM!</v>
      </c>
      <c r="O308" s="1" t="e">
        <f>IF(Tableau_calcul[[#This Row],[Date]]=K307,"",IF(AND(K308=DATE(YEAR(A308)+1,MONTH(A308),DAY(A308)),Tableau_absentéisme_décomposé[[#This Row],[Traitement]]="Demi traitement"),"anniv DT",IF(COUNTIF($P$2:P307,"Demi traitement")+IF(AND($A$60=$A$61,$B$60=$B$61,$B$60="Demi traitement"),COUNTIF(B308:$B$367,"Demi traitement")-1,COUNTIF(B308:$B$367,"Demi traitement"))&lt;droits_DT,droits_DT-COUNTIF($P$2:P307,"Demi traitement")-IF(AND($A$60=$A$61,$B$60=$B$61,$B$60="Demi traitement"),COUNTIF(B308:$B$367,"Demi traitement")-1,COUNTIF(B308:$B$367,"Demi traitement")),0)))</f>
        <v>#NUM!</v>
      </c>
      <c r="P308" s="1" t="e">
        <f>IF(M308="","",IF(OR(M308="anniv PT",M308&gt;0),"Plein traitement",IF(OR(LEFT(Statut_agent,1)="A",LEFT(Statut_agent,1)="B",LEFT(Statut_agent,1)="C"),"Demi Traitement",IF(OR(O308="anniv DT",O308&gt;0),"Demi traitement","Sans traitement"))))</f>
        <v>#NUM!</v>
      </c>
    </row>
    <row r="309" spans="1:16" x14ac:dyDescent="0.25">
      <c r="A309" s="28">
        <f>IF(AND(OR(MOD(YEAR(Tableau_calcul[[#This Row],[Date]])-1,400)=0,AND(MOD(YEAR(Tableau_calcul[[#This Row],[Date]])-1,4)=0,MOD(YEAR(Tableau_calcul[[#This Row],[Date]])-1,100)&lt;&gt;0)),MONTH(A308)=2,DAY(A308)=28,COUNTIF($A$2:A308,DATE(YEAR(A308),2,28))&lt;2),DATE(YEAR(Tableau_calcul[[#This Row],[Date]])-1,2,29),IF(AND(DAY(A308)=28,MONTH(A308)=2,COUNTIF($A$2:A308,DATE(YEAR(A308)-1,2,28))+COUNTIF($A$2:A308,DATE(YEAR(A308),2,28))&lt;2),DATE(YEAR(Tableau_calcul[[#This Row],[Date]])-1,2,28),DATE(YEAR(Tableau_calcul[[#This Row],[Date]])-1,MONTH(Tableau_calcul[[#This Row],[Date]]),DAY(Tableau_calcul[[#This Row],[Date]]))))</f>
        <v>693902</v>
      </c>
      <c r="B309" s="1" t="str">
        <f>IF(Tableau_absentéisme_décomposé[[#This Row],[Date]]=A308,"",IFERROR(INDEX(Tableau_absentéisme[],IF(AND(Tableau_absentéisme_décomposé[[#This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09" s="1" t="e">
        <f ca="1">IF(Tableau_calcul[[#This Row],[Traitement]]="","",IF(Tableau_calcul[[#This Row],[Traitement]]&lt;&gt;IF(K307=K308,OFFSET(Tableau_calcul[[#This Row],[Traitement]],2,0),OFFSET(Tableau_calcul[[#This Row],[Traitement]],-1,0)),"début","continue"))</f>
        <v>#NUM!</v>
      </c>
      <c r="E309" s="1" t="e">
        <f ca="1">IF(Tableau_calcul[[#This Row],[Traitement]]="","",IF(Tableau_calcul[[#This Row],[Traitement]]&lt;&gt;IF(Tableau_calcul[[#This Row],[Date]]=K310,OFFSET(Tableau_calcul[[#This Row],[Traitement]],2,0),OFFSET(Tableau_calcul[[#This Row],[Traitement]],1,0)),"fin","continue"))</f>
        <v>#NUM!</v>
      </c>
      <c r="F309" s="1">
        <f ca="1">COUNTIF($D$2:D309,"début")</f>
        <v>0</v>
      </c>
      <c r="G309" s="1" t="e">
        <f>IF(Tableau_calcul[[#This Row],[Traitement]]="","",CONCATENATE(Tableau_calcul[[#This Row],[agrégat.période.début]],Tableau_calcul[[#This Row],[agrégat.num]]))</f>
        <v>#NUM!</v>
      </c>
      <c r="H309" s="1" t="e">
        <f>IF(Tableau_calcul[[#This Row],[Traitement]]="","",CONCATENATE(IF(Tableau_calcul[[#This Row],[agrégat.période.fin]]="fin","fin","continue"),Tableau_calcul[[#This Row],[agrégat.num]]))</f>
        <v>#NUM!</v>
      </c>
      <c r="I309" s="5" t="e">
        <f ca="1">IF(Tableau_calcul[[#This Row],[agrégat.période.début]]="début",Tableau_calcul[[#This Row],[Date]],"")</f>
        <v>#NUM!</v>
      </c>
      <c r="J309" s="5" t="e">
        <f>IF(Tableau_calcul[[#This Row],[Traitement]]="","",IF(Tableau_calcul[[#This Row],[agrégat.num.période.fin]]=H308,"",VLOOKUP(CONCATENATE("fin",Tableau_calcul[[#This Row],[agrégat.num]]),Tableau_calcul[[agrégat.num.période.fin]:[Date]],4,FALSE)))</f>
        <v>#NUM!</v>
      </c>
      <c r="K309" s="5">
        <f>IF(AND(OR(MOD(YEAR(K308),400)=0,AND(MOD(YEAR(K308),4)=0,MOD(YEAR(K308),100)&lt;&gt;0)),MONTH(K308)=2,DAY(K308)=28),K308+1,
IF(AND(MONTH(K308)=2,DAY(K308)=28,COUNTIF($K$2:K308,DATE(YEAR(K308)-1,2,28))+COUNTIF($K$2:K308,DATE(YEAR(K308),2,28))&lt;2),DATE(YEAR(K308),2,28),IF(ROW()=2,Date_survenance,K308+1)))</f>
        <v>306</v>
      </c>
      <c r="L30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09" s="24" t="e">
        <f>IF(Tableau_calcul[[#This Row],[Date]]=K308,"",IF(AND(K309=DATE(YEAR(A309)+1,MONTH(A309),DAY(A309)),Tableau_absentéisme_décomposé[[#This Row],[Traitement]]="Plein traitement"),"anniv PT",IF(COUNTIF($P$2:P308,"Plein traitement")+COUNTIF(B309:$B$367,"Plein traitement")&lt;droits_PT,droits_PT-COUNTIF($P$2:P308,"Plein traitement")-COUNTIF(B309:$B$367,"Plein traitement"),0)))</f>
        <v>#NUM!</v>
      </c>
      <c r="N309" s="1" t="e">
        <f>droits_DT</f>
        <v>#NUM!</v>
      </c>
      <c r="O309" s="1" t="e">
        <f>IF(Tableau_calcul[[#This Row],[Date]]=K308,"",IF(AND(K309=DATE(YEAR(A309)+1,MONTH(A309),DAY(A309)),Tableau_absentéisme_décomposé[[#This Row],[Traitement]]="Demi traitement"),"anniv DT",IF(COUNTIF($P$2:P308,"Demi traitement")+IF(AND($A$60=$A$61,$B$60=$B$61,$B$60="Demi traitement"),COUNTIF(B309:$B$367,"Demi traitement")-1,COUNTIF(B309:$B$367,"Demi traitement"))&lt;droits_DT,droits_DT-COUNTIF($P$2:P308,"Demi traitement")-IF(AND($A$60=$A$61,$B$60=$B$61,$B$60="Demi traitement"),COUNTIF(B309:$B$367,"Demi traitement")-1,COUNTIF(B309:$B$367,"Demi traitement")),0)))</f>
        <v>#NUM!</v>
      </c>
      <c r="P309" s="1" t="e">
        <f>IF(M309="","",IF(OR(M309="anniv PT",M309&gt;0),"Plein traitement",IF(OR(LEFT(Statut_agent,1)="A",LEFT(Statut_agent,1)="B",LEFT(Statut_agent,1)="C"),"Demi Traitement",IF(OR(O309="anniv DT",O309&gt;0),"Demi traitement","Sans traitement"))))</f>
        <v>#NUM!</v>
      </c>
    </row>
    <row r="310" spans="1:16" x14ac:dyDescent="0.25">
      <c r="A310" s="28">
        <f>IF(AND(OR(MOD(YEAR(Tableau_calcul[[#This Row],[Date]])-1,400)=0,AND(MOD(YEAR(Tableau_calcul[[#This Row],[Date]])-1,4)=0,MOD(YEAR(Tableau_calcul[[#This Row],[Date]])-1,100)&lt;&gt;0)),MONTH(A309)=2,DAY(A309)=28,COUNTIF($A$2:A309,DATE(YEAR(A309),2,28))&lt;2),DATE(YEAR(Tableau_calcul[[#This Row],[Date]])-1,2,29),IF(AND(DAY(A309)=28,MONTH(A309)=2,COUNTIF($A$2:A309,DATE(YEAR(A309)-1,2,28))+COUNTIF($A$2:A309,DATE(YEAR(A309),2,28))&lt;2),DATE(YEAR(Tableau_calcul[[#This Row],[Date]])-1,2,28),DATE(YEAR(Tableau_calcul[[#This Row],[Date]])-1,MONTH(Tableau_calcul[[#This Row],[Date]]),DAY(Tableau_calcul[[#This Row],[Date]]))))</f>
        <v>693903</v>
      </c>
      <c r="B310" s="1" t="str">
        <f>IF(Tableau_absentéisme_décomposé[[#This Row],[Date]]=A309,"",IFERROR(INDEX(Tableau_absentéisme[],IF(AND(Tableau_absentéisme_décomposé[[#This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0" s="1" t="e">
        <f ca="1">IF(Tableau_calcul[[#This Row],[Traitement]]="","",IF(Tableau_calcul[[#This Row],[Traitement]]&lt;&gt;IF(K308=K309,OFFSET(Tableau_calcul[[#This Row],[Traitement]],2,0),OFFSET(Tableau_calcul[[#This Row],[Traitement]],-1,0)),"début","continue"))</f>
        <v>#NUM!</v>
      </c>
      <c r="E310" s="1" t="e">
        <f ca="1">IF(Tableau_calcul[[#This Row],[Traitement]]="","",IF(Tableau_calcul[[#This Row],[Traitement]]&lt;&gt;IF(Tableau_calcul[[#This Row],[Date]]=K311,OFFSET(Tableau_calcul[[#This Row],[Traitement]],2,0),OFFSET(Tableau_calcul[[#This Row],[Traitement]],1,0)),"fin","continue"))</f>
        <v>#NUM!</v>
      </c>
      <c r="F310" s="1">
        <f ca="1">COUNTIF($D$2:D310,"début")</f>
        <v>0</v>
      </c>
      <c r="G310" s="1" t="e">
        <f>IF(Tableau_calcul[[#This Row],[Traitement]]="","",CONCATENATE(Tableau_calcul[[#This Row],[agrégat.période.début]],Tableau_calcul[[#This Row],[agrégat.num]]))</f>
        <v>#NUM!</v>
      </c>
      <c r="H310" s="1" t="e">
        <f>IF(Tableau_calcul[[#This Row],[Traitement]]="","",CONCATENATE(IF(Tableau_calcul[[#This Row],[agrégat.période.fin]]="fin","fin","continue"),Tableau_calcul[[#This Row],[agrégat.num]]))</f>
        <v>#NUM!</v>
      </c>
      <c r="I310" s="5" t="e">
        <f ca="1">IF(Tableau_calcul[[#This Row],[agrégat.période.début]]="début",Tableau_calcul[[#This Row],[Date]],"")</f>
        <v>#NUM!</v>
      </c>
      <c r="J310" s="5" t="e">
        <f>IF(Tableau_calcul[[#This Row],[Traitement]]="","",IF(Tableau_calcul[[#This Row],[agrégat.num.période.fin]]=H309,"",VLOOKUP(CONCATENATE("fin",Tableau_calcul[[#This Row],[agrégat.num]]),Tableau_calcul[[agrégat.num.période.fin]:[Date]],4,FALSE)))</f>
        <v>#NUM!</v>
      </c>
      <c r="K310" s="5">
        <f>IF(AND(OR(MOD(YEAR(K309),400)=0,AND(MOD(YEAR(K309),4)=0,MOD(YEAR(K309),100)&lt;&gt;0)),MONTH(K309)=2,DAY(K309)=28),K309+1,
IF(AND(MONTH(K309)=2,DAY(K309)=28,COUNTIF($K$2:K309,DATE(YEAR(K309)-1,2,28))+COUNTIF($K$2:K309,DATE(YEAR(K309),2,28))&lt;2),DATE(YEAR(K309),2,28),IF(ROW()=2,Date_survenance,K309+1)))</f>
        <v>307</v>
      </c>
      <c r="L31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0" s="24" t="e">
        <f>IF(Tableau_calcul[[#This Row],[Date]]=K309,"",IF(AND(K310=DATE(YEAR(A310)+1,MONTH(A310),DAY(A310)),Tableau_absentéisme_décomposé[[#This Row],[Traitement]]="Plein traitement"),"anniv PT",IF(COUNTIF($P$2:P309,"Plein traitement")+COUNTIF(B310:$B$367,"Plein traitement")&lt;droits_PT,droits_PT-COUNTIF($P$2:P309,"Plein traitement")-COUNTIF(B310:$B$367,"Plein traitement"),0)))</f>
        <v>#NUM!</v>
      </c>
      <c r="N310" s="1" t="e">
        <f>droits_DT</f>
        <v>#NUM!</v>
      </c>
      <c r="O310" s="1" t="e">
        <f>IF(Tableau_calcul[[#This Row],[Date]]=K309,"",IF(AND(K310=DATE(YEAR(A310)+1,MONTH(A310),DAY(A310)),Tableau_absentéisme_décomposé[[#This Row],[Traitement]]="Demi traitement"),"anniv DT",IF(COUNTIF($P$2:P309,"Demi traitement")+IF(AND($A$60=$A$61,$B$60=$B$61,$B$60="Demi traitement"),COUNTIF(B310:$B$367,"Demi traitement")-1,COUNTIF(B310:$B$367,"Demi traitement"))&lt;droits_DT,droits_DT-COUNTIF($P$2:P309,"Demi traitement")-IF(AND($A$60=$A$61,$B$60=$B$61,$B$60="Demi traitement"),COUNTIF(B310:$B$367,"Demi traitement")-1,COUNTIF(B310:$B$367,"Demi traitement")),0)))</f>
        <v>#NUM!</v>
      </c>
      <c r="P310" s="1" t="e">
        <f>IF(M310="","",IF(OR(M310="anniv PT",M310&gt;0),"Plein traitement",IF(OR(LEFT(Statut_agent,1)="A",LEFT(Statut_agent,1)="B",LEFT(Statut_agent,1)="C"),"Demi Traitement",IF(OR(O310="anniv DT",O310&gt;0),"Demi traitement","Sans traitement"))))</f>
        <v>#NUM!</v>
      </c>
    </row>
    <row r="311" spans="1:16" x14ac:dyDescent="0.25">
      <c r="A311" s="28">
        <f>IF(AND(OR(MOD(YEAR(Tableau_calcul[[#This Row],[Date]])-1,400)=0,AND(MOD(YEAR(Tableau_calcul[[#This Row],[Date]])-1,4)=0,MOD(YEAR(Tableau_calcul[[#This Row],[Date]])-1,100)&lt;&gt;0)),MONTH(A310)=2,DAY(A310)=28,COUNTIF($A$2:A310,DATE(YEAR(A310),2,28))&lt;2),DATE(YEAR(Tableau_calcul[[#This Row],[Date]])-1,2,29),IF(AND(DAY(A310)=28,MONTH(A310)=2,COUNTIF($A$2:A310,DATE(YEAR(A310)-1,2,28))+COUNTIF($A$2:A310,DATE(YEAR(A310),2,28))&lt;2),DATE(YEAR(Tableau_calcul[[#This Row],[Date]])-1,2,28),DATE(YEAR(Tableau_calcul[[#This Row],[Date]])-1,MONTH(Tableau_calcul[[#This Row],[Date]]),DAY(Tableau_calcul[[#This Row],[Date]]))))</f>
        <v>693904</v>
      </c>
      <c r="B311" s="1" t="str">
        <f>IF(Tableau_absentéisme_décomposé[[#This Row],[Date]]=A310,"",IFERROR(INDEX(Tableau_absentéisme[],IF(AND(Tableau_absentéisme_décomposé[[#This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1" s="1" t="e">
        <f ca="1">IF(Tableau_calcul[[#This Row],[Traitement]]="","",IF(Tableau_calcul[[#This Row],[Traitement]]&lt;&gt;IF(K309=K310,OFFSET(Tableau_calcul[[#This Row],[Traitement]],2,0),OFFSET(Tableau_calcul[[#This Row],[Traitement]],-1,0)),"début","continue"))</f>
        <v>#NUM!</v>
      </c>
      <c r="E311" s="1" t="e">
        <f ca="1">IF(Tableau_calcul[[#This Row],[Traitement]]="","",IF(Tableau_calcul[[#This Row],[Traitement]]&lt;&gt;IF(Tableau_calcul[[#This Row],[Date]]=K312,OFFSET(Tableau_calcul[[#This Row],[Traitement]],2,0),OFFSET(Tableau_calcul[[#This Row],[Traitement]],1,0)),"fin","continue"))</f>
        <v>#NUM!</v>
      </c>
      <c r="F311" s="1">
        <f ca="1">COUNTIF($D$2:D311,"début")</f>
        <v>0</v>
      </c>
      <c r="G311" s="1" t="e">
        <f>IF(Tableau_calcul[[#This Row],[Traitement]]="","",CONCATENATE(Tableau_calcul[[#This Row],[agrégat.période.début]],Tableau_calcul[[#This Row],[agrégat.num]]))</f>
        <v>#NUM!</v>
      </c>
      <c r="H311" s="1" t="e">
        <f>IF(Tableau_calcul[[#This Row],[Traitement]]="","",CONCATENATE(IF(Tableau_calcul[[#This Row],[agrégat.période.fin]]="fin","fin","continue"),Tableau_calcul[[#This Row],[agrégat.num]]))</f>
        <v>#NUM!</v>
      </c>
      <c r="I311" s="5" t="e">
        <f ca="1">IF(Tableau_calcul[[#This Row],[agrégat.période.début]]="début",Tableau_calcul[[#This Row],[Date]],"")</f>
        <v>#NUM!</v>
      </c>
      <c r="J311" s="5" t="e">
        <f>IF(Tableau_calcul[[#This Row],[Traitement]]="","",IF(Tableau_calcul[[#This Row],[agrégat.num.période.fin]]=H310,"",VLOOKUP(CONCATENATE("fin",Tableau_calcul[[#This Row],[agrégat.num]]),Tableau_calcul[[agrégat.num.période.fin]:[Date]],4,FALSE)))</f>
        <v>#NUM!</v>
      </c>
      <c r="K311" s="5">
        <f>IF(AND(OR(MOD(YEAR(K310),400)=0,AND(MOD(YEAR(K310),4)=0,MOD(YEAR(K310),100)&lt;&gt;0)),MONTH(K310)=2,DAY(K310)=28),K310+1,
IF(AND(MONTH(K310)=2,DAY(K310)=28,COUNTIF($K$2:K310,DATE(YEAR(K310)-1,2,28))+COUNTIF($K$2:K310,DATE(YEAR(K310),2,28))&lt;2),DATE(YEAR(K310),2,28),IF(ROW()=2,Date_survenance,K310+1)))</f>
        <v>308</v>
      </c>
      <c r="L31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1" s="24" t="e">
        <f>IF(Tableau_calcul[[#This Row],[Date]]=K310,"",IF(AND(K311=DATE(YEAR(A311)+1,MONTH(A311),DAY(A311)),Tableau_absentéisme_décomposé[[#This Row],[Traitement]]="Plein traitement"),"anniv PT",IF(COUNTIF($P$2:P310,"Plein traitement")+COUNTIF(B311:$B$367,"Plein traitement")&lt;droits_PT,droits_PT-COUNTIF($P$2:P310,"Plein traitement")-COUNTIF(B311:$B$367,"Plein traitement"),0)))</f>
        <v>#NUM!</v>
      </c>
      <c r="N311" s="1" t="e">
        <f>droits_DT</f>
        <v>#NUM!</v>
      </c>
      <c r="O311" s="1" t="e">
        <f>IF(Tableau_calcul[[#This Row],[Date]]=K310,"",IF(AND(K311=DATE(YEAR(A311)+1,MONTH(A311),DAY(A311)),Tableau_absentéisme_décomposé[[#This Row],[Traitement]]="Demi traitement"),"anniv DT",IF(COUNTIF($P$2:P310,"Demi traitement")+IF(AND($A$60=$A$61,$B$60=$B$61,$B$60="Demi traitement"),COUNTIF(B311:$B$367,"Demi traitement")-1,COUNTIF(B311:$B$367,"Demi traitement"))&lt;droits_DT,droits_DT-COUNTIF($P$2:P310,"Demi traitement")-IF(AND($A$60=$A$61,$B$60=$B$61,$B$60="Demi traitement"),COUNTIF(B311:$B$367,"Demi traitement")-1,COUNTIF(B311:$B$367,"Demi traitement")),0)))</f>
        <v>#NUM!</v>
      </c>
      <c r="P311" s="1" t="e">
        <f>IF(M311="","",IF(OR(M311="anniv PT",M311&gt;0),"Plein traitement",IF(OR(LEFT(Statut_agent,1)="A",LEFT(Statut_agent,1)="B",LEFT(Statut_agent,1)="C"),"Demi Traitement",IF(OR(O311="anniv DT",O311&gt;0),"Demi traitement","Sans traitement"))))</f>
        <v>#NUM!</v>
      </c>
    </row>
    <row r="312" spans="1:16" x14ac:dyDescent="0.25">
      <c r="A312" s="28">
        <f>IF(AND(OR(MOD(YEAR(Tableau_calcul[[#This Row],[Date]])-1,400)=0,AND(MOD(YEAR(Tableau_calcul[[#This Row],[Date]])-1,4)=0,MOD(YEAR(Tableau_calcul[[#This Row],[Date]])-1,100)&lt;&gt;0)),MONTH(A311)=2,DAY(A311)=28,COUNTIF($A$2:A311,DATE(YEAR(A311),2,28))&lt;2),DATE(YEAR(Tableau_calcul[[#This Row],[Date]])-1,2,29),IF(AND(DAY(A311)=28,MONTH(A311)=2,COUNTIF($A$2:A311,DATE(YEAR(A311)-1,2,28))+COUNTIF($A$2:A311,DATE(YEAR(A311),2,28))&lt;2),DATE(YEAR(Tableau_calcul[[#This Row],[Date]])-1,2,28),DATE(YEAR(Tableau_calcul[[#This Row],[Date]])-1,MONTH(Tableau_calcul[[#This Row],[Date]]),DAY(Tableau_calcul[[#This Row],[Date]]))))</f>
        <v>693905</v>
      </c>
      <c r="B312" s="1" t="str">
        <f>IF(Tableau_absentéisme_décomposé[[#This Row],[Date]]=A311,"",IFERROR(INDEX(Tableau_absentéisme[],IF(AND(Tableau_absentéisme_décomposé[[#This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2" s="1" t="e">
        <f ca="1">IF(Tableau_calcul[[#This Row],[Traitement]]="","",IF(Tableau_calcul[[#This Row],[Traitement]]&lt;&gt;IF(K310=K311,OFFSET(Tableau_calcul[[#This Row],[Traitement]],2,0),OFFSET(Tableau_calcul[[#This Row],[Traitement]],-1,0)),"début","continue"))</f>
        <v>#NUM!</v>
      </c>
      <c r="E312" s="1" t="e">
        <f ca="1">IF(Tableau_calcul[[#This Row],[Traitement]]="","",IF(Tableau_calcul[[#This Row],[Traitement]]&lt;&gt;IF(Tableau_calcul[[#This Row],[Date]]=K313,OFFSET(Tableau_calcul[[#This Row],[Traitement]],2,0),OFFSET(Tableau_calcul[[#This Row],[Traitement]],1,0)),"fin","continue"))</f>
        <v>#NUM!</v>
      </c>
      <c r="F312" s="1">
        <f ca="1">COUNTIF($D$2:D312,"début")</f>
        <v>0</v>
      </c>
      <c r="G312" s="1" t="e">
        <f>IF(Tableau_calcul[[#This Row],[Traitement]]="","",CONCATENATE(Tableau_calcul[[#This Row],[agrégat.période.début]],Tableau_calcul[[#This Row],[agrégat.num]]))</f>
        <v>#NUM!</v>
      </c>
      <c r="H312" s="1" t="e">
        <f>IF(Tableau_calcul[[#This Row],[Traitement]]="","",CONCATENATE(IF(Tableau_calcul[[#This Row],[agrégat.période.fin]]="fin","fin","continue"),Tableau_calcul[[#This Row],[agrégat.num]]))</f>
        <v>#NUM!</v>
      </c>
      <c r="I312" s="5" t="e">
        <f ca="1">IF(Tableau_calcul[[#This Row],[agrégat.période.début]]="début",Tableau_calcul[[#This Row],[Date]],"")</f>
        <v>#NUM!</v>
      </c>
      <c r="J312" s="5" t="e">
        <f>IF(Tableau_calcul[[#This Row],[Traitement]]="","",IF(Tableau_calcul[[#This Row],[agrégat.num.période.fin]]=H311,"",VLOOKUP(CONCATENATE("fin",Tableau_calcul[[#This Row],[agrégat.num]]),Tableau_calcul[[agrégat.num.période.fin]:[Date]],4,FALSE)))</f>
        <v>#NUM!</v>
      </c>
      <c r="K312" s="5">
        <f>IF(AND(OR(MOD(YEAR(K311),400)=0,AND(MOD(YEAR(K311),4)=0,MOD(YEAR(K311),100)&lt;&gt;0)),MONTH(K311)=2,DAY(K311)=28),K311+1,
IF(AND(MONTH(K311)=2,DAY(K311)=28,COUNTIF($K$2:K311,DATE(YEAR(K311)-1,2,28))+COUNTIF($K$2:K311,DATE(YEAR(K311),2,28))&lt;2),DATE(YEAR(K311),2,28),IF(ROW()=2,Date_survenance,K311+1)))</f>
        <v>309</v>
      </c>
      <c r="L31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2" s="24" t="e">
        <f>IF(Tableau_calcul[[#This Row],[Date]]=K311,"",IF(AND(K312=DATE(YEAR(A312)+1,MONTH(A312),DAY(A312)),Tableau_absentéisme_décomposé[[#This Row],[Traitement]]="Plein traitement"),"anniv PT",IF(COUNTIF($P$2:P311,"Plein traitement")+COUNTIF(B312:$B$367,"Plein traitement")&lt;droits_PT,droits_PT-COUNTIF($P$2:P311,"Plein traitement")-COUNTIF(B312:$B$367,"Plein traitement"),0)))</f>
        <v>#NUM!</v>
      </c>
      <c r="N312" s="1" t="e">
        <f>droits_DT</f>
        <v>#NUM!</v>
      </c>
      <c r="O312" s="1" t="e">
        <f>IF(Tableau_calcul[[#This Row],[Date]]=K311,"",IF(AND(K312=DATE(YEAR(A312)+1,MONTH(A312),DAY(A312)),Tableau_absentéisme_décomposé[[#This Row],[Traitement]]="Demi traitement"),"anniv DT",IF(COUNTIF($P$2:P311,"Demi traitement")+IF(AND($A$60=$A$61,$B$60=$B$61,$B$60="Demi traitement"),COUNTIF(B312:$B$367,"Demi traitement")-1,COUNTIF(B312:$B$367,"Demi traitement"))&lt;droits_DT,droits_DT-COUNTIF($P$2:P311,"Demi traitement")-IF(AND($A$60=$A$61,$B$60=$B$61,$B$60="Demi traitement"),COUNTIF(B312:$B$367,"Demi traitement")-1,COUNTIF(B312:$B$367,"Demi traitement")),0)))</f>
        <v>#NUM!</v>
      </c>
      <c r="P312" s="1" t="e">
        <f>IF(M312="","",IF(OR(M312="anniv PT",M312&gt;0),"Plein traitement",IF(OR(LEFT(Statut_agent,1)="A",LEFT(Statut_agent,1)="B",LEFT(Statut_agent,1)="C"),"Demi Traitement",IF(OR(O312="anniv DT",O312&gt;0),"Demi traitement","Sans traitement"))))</f>
        <v>#NUM!</v>
      </c>
    </row>
    <row r="313" spans="1:16" x14ac:dyDescent="0.25">
      <c r="A313" s="28">
        <f>IF(AND(OR(MOD(YEAR(Tableau_calcul[[#This Row],[Date]])-1,400)=0,AND(MOD(YEAR(Tableau_calcul[[#This Row],[Date]])-1,4)=0,MOD(YEAR(Tableau_calcul[[#This Row],[Date]])-1,100)&lt;&gt;0)),MONTH(A312)=2,DAY(A312)=28,COUNTIF($A$2:A312,DATE(YEAR(A312),2,28))&lt;2),DATE(YEAR(Tableau_calcul[[#This Row],[Date]])-1,2,29),IF(AND(DAY(A312)=28,MONTH(A312)=2,COUNTIF($A$2:A312,DATE(YEAR(A312)-1,2,28))+COUNTIF($A$2:A312,DATE(YEAR(A312),2,28))&lt;2),DATE(YEAR(Tableau_calcul[[#This Row],[Date]])-1,2,28),DATE(YEAR(Tableau_calcul[[#This Row],[Date]])-1,MONTH(Tableau_calcul[[#This Row],[Date]]),DAY(Tableau_calcul[[#This Row],[Date]]))))</f>
        <v>693906</v>
      </c>
      <c r="B313" s="1" t="str">
        <f>IF(Tableau_absentéisme_décomposé[[#This Row],[Date]]=A312,"",IFERROR(INDEX(Tableau_absentéisme[],IF(AND(Tableau_absentéisme_décomposé[[#This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3" s="1" t="e">
        <f ca="1">IF(Tableau_calcul[[#This Row],[Traitement]]="","",IF(Tableau_calcul[[#This Row],[Traitement]]&lt;&gt;IF(K311=K312,OFFSET(Tableau_calcul[[#This Row],[Traitement]],2,0),OFFSET(Tableau_calcul[[#This Row],[Traitement]],-1,0)),"début","continue"))</f>
        <v>#NUM!</v>
      </c>
      <c r="E313" s="1" t="e">
        <f ca="1">IF(Tableau_calcul[[#This Row],[Traitement]]="","",IF(Tableau_calcul[[#This Row],[Traitement]]&lt;&gt;IF(Tableau_calcul[[#This Row],[Date]]=K314,OFFSET(Tableau_calcul[[#This Row],[Traitement]],2,0),OFFSET(Tableau_calcul[[#This Row],[Traitement]],1,0)),"fin","continue"))</f>
        <v>#NUM!</v>
      </c>
      <c r="F313" s="1">
        <f ca="1">COUNTIF($D$2:D313,"début")</f>
        <v>0</v>
      </c>
      <c r="G313" s="1" t="e">
        <f>IF(Tableau_calcul[[#This Row],[Traitement]]="","",CONCATENATE(Tableau_calcul[[#This Row],[agrégat.période.début]],Tableau_calcul[[#This Row],[agrégat.num]]))</f>
        <v>#NUM!</v>
      </c>
      <c r="H313" s="1" t="e">
        <f>IF(Tableau_calcul[[#This Row],[Traitement]]="","",CONCATENATE(IF(Tableau_calcul[[#This Row],[agrégat.période.fin]]="fin","fin","continue"),Tableau_calcul[[#This Row],[agrégat.num]]))</f>
        <v>#NUM!</v>
      </c>
      <c r="I313" s="5" t="e">
        <f ca="1">IF(Tableau_calcul[[#This Row],[agrégat.période.début]]="début",Tableau_calcul[[#This Row],[Date]],"")</f>
        <v>#NUM!</v>
      </c>
      <c r="J313" s="5" t="e">
        <f>IF(Tableau_calcul[[#This Row],[Traitement]]="","",IF(Tableau_calcul[[#This Row],[agrégat.num.période.fin]]=H312,"",VLOOKUP(CONCATENATE("fin",Tableau_calcul[[#This Row],[agrégat.num]]),Tableau_calcul[[agrégat.num.période.fin]:[Date]],4,FALSE)))</f>
        <v>#NUM!</v>
      </c>
      <c r="K313" s="5">
        <f>IF(AND(OR(MOD(YEAR(K312),400)=0,AND(MOD(YEAR(K312),4)=0,MOD(YEAR(K312),100)&lt;&gt;0)),MONTH(K312)=2,DAY(K312)=28),K312+1,
IF(AND(MONTH(K312)=2,DAY(K312)=28,COUNTIF($K$2:K312,DATE(YEAR(K312)-1,2,28))+COUNTIF($K$2:K312,DATE(YEAR(K312),2,28))&lt;2),DATE(YEAR(K312),2,28),IF(ROW()=2,Date_survenance,K312+1)))</f>
        <v>310</v>
      </c>
      <c r="L31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3" s="24" t="e">
        <f>IF(Tableau_calcul[[#This Row],[Date]]=K312,"",IF(AND(K313=DATE(YEAR(A313)+1,MONTH(A313),DAY(A313)),Tableau_absentéisme_décomposé[[#This Row],[Traitement]]="Plein traitement"),"anniv PT",IF(COUNTIF($P$2:P312,"Plein traitement")+COUNTIF(B313:$B$367,"Plein traitement")&lt;droits_PT,droits_PT-COUNTIF($P$2:P312,"Plein traitement")-COUNTIF(B313:$B$367,"Plein traitement"),0)))</f>
        <v>#NUM!</v>
      </c>
      <c r="N313" s="1" t="e">
        <f>droits_DT</f>
        <v>#NUM!</v>
      </c>
      <c r="O313" s="1" t="e">
        <f>IF(Tableau_calcul[[#This Row],[Date]]=K312,"",IF(AND(K313=DATE(YEAR(A313)+1,MONTH(A313),DAY(A313)),Tableau_absentéisme_décomposé[[#This Row],[Traitement]]="Demi traitement"),"anniv DT",IF(COUNTIF($P$2:P312,"Demi traitement")+IF(AND($A$60=$A$61,$B$60=$B$61,$B$60="Demi traitement"),COUNTIF(B313:$B$367,"Demi traitement")-1,COUNTIF(B313:$B$367,"Demi traitement"))&lt;droits_DT,droits_DT-COUNTIF($P$2:P312,"Demi traitement")-IF(AND($A$60=$A$61,$B$60=$B$61,$B$60="Demi traitement"),COUNTIF(B313:$B$367,"Demi traitement")-1,COUNTIF(B313:$B$367,"Demi traitement")),0)))</f>
        <v>#NUM!</v>
      </c>
      <c r="P313" s="1" t="e">
        <f>IF(M313="","",IF(OR(M313="anniv PT",M313&gt;0),"Plein traitement",IF(OR(LEFT(Statut_agent,1)="A",LEFT(Statut_agent,1)="B",LEFT(Statut_agent,1)="C"),"Demi Traitement",IF(OR(O313="anniv DT",O313&gt;0),"Demi traitement","Sans traitement"))))</f>
        <v>#NUM!</v>
      </c>
    </row>
    <row r="314" spans="1:16" x14ac:dyDescent="0.25">
      <c r="A314" s="28">
        <f>IF(AND(OR(MOD(YEAR(Tableau_calcul[[#This Row],[Date]])-1,400)=0,AND(MOD(YEAR(Tableau_calcul[[#This Row],[Date]])-1,4)=0,MOD(YEAR(Tableau_calcul[[#This Row],[Date]])-1,100)&lt;&gt;0)),MONTH(A313)=2,DAY(A313)=28,COUNTIF($A$2:A313,DATE(YEAR(A313),2,28))&lt;2),DATE(YEAR(Tableau_calcul[[#This Row],[Date]])-1,2,29),IF(AND(DAY(A313)=28,MONTH(A313)=2,COUNTIF($A$2:A313,DATE(YEAR(A313)-1,2,28))+COUNTIF($A$2:A313,DATE(YEAR(A313),2,28))&lt;2),DATE(YEAR(Tableau_calcul[[#This Row],[Date]])-1,2,28),DATE(YEAR(Tableau_calcul[[#This Row],[Date]])-1,MONTH(Tableau_calcul[[#This Row],[Date]]),DAY(Tableau_calcul[[#This Row],[Date]]))))</f>
        <v>693907</v>
      </c>
      <c r="B314" s="1" t="str">
        <f>IF(Tableau_absentéisme_décomposé[[#This Row],[Date]]=A313,"",IFERROR(INDEX(Tableau_absentéisme[],IF(AND(Tableau_absentéisme_décomposé[[#This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4" s="1" t="e">
        <f ca="1">IF(Tableau_calcul[[#This Row],[Traitement]]="","",IF(Tableau_calcul[[#This Row],[Traitement]]&lt;&gt;IF(K312=K313,OFFSET(Tableau_calcul[[#This Row],[Traitement]],2,0),OFFSET(Tableau_calcul[[#This Row],[Traitement]],-1,0)),"début","continue"))</f>
        <v>#NUM!</v>
      </c>
      <c r="E314" s="1" t="e">
        <f ca="1">IF(Tableau_calcul[[#This Row],[Traitement]]="","",IF(Tableau_calcul[[#This Row],[Traitement]]&lt;&gt;IF(Tableau_calcul[[#This Row],[Date]]=K315,OFFSET(Tableau_calcul[[#This Row],[Traitement]],2,0),OFFSET(Tableau_calcul[[#This Row],[Traitement]],1,0)),"fin","continue"))</f>
        <v>#NUM!</v>
      </c>
      <c r="F314" s="1">
        <f ca="1">COUNTIF($D$2:D314,"début")</f>
        <v>0</v>
      </c>
      <c r="G314" s="1" t="e">
        <f>IF(Tableau_calcul[[#This Row],[Traitement]]="","",CONCATENATE(Tableau_calcul[[#This Row],[agrégat.période.début]],Tableau_calcul[[#This Row],[agrégat.num]]))</f>
        <v>#NUM!</v>
      </c>
      <c r="H314" s="1" t="e">
        <f>IF(Tableau_calcul[[#This Row],[Traitement]]="","",CONCATENATE(IF(Tableau_calcul[[#This Row],[agrégat.période.fin]]="fin","fin","continue"),Tableau_calcul[[#This Row],[agrégat.num]]))</f>
        <v>#NUM!</v>
      </c>
      <c r="I314" s="5" t="e">
        <f ca="1">IF(Tableau_calcul[[#This Row],[agrégat.période.début]]="début",Tableau_calcul[[#This Row],[Date]],"")</f>
        <v>#NUM!</v>
      </c>
      <c r="J314" s="5" t="e">
        <f>IF(Tableau_calcul[[#This Row],[Traitement]]="","",IF(Tableau_calcul[[#This Row],[agrégat.num.période.fin]]=H313,"",VLOOKUP(CONCATENATE("fin",Tableau_calcul[[#This Row],[agrégat.num]]),Tableau_calcul[[agrégat.num.période.fin]:[Date]],4,FALSE)))</f>
        <v>#NUM!</v>
      </c>
      <c r="K314" s="5">
        <f>IF(AND(OR(MOD(YEAR(K313),400)=0,AND(MOD(YEAR(K313),4)=0,MOD(YEAR(K313),100)&lt;&gt;0)),MONTH(K313)=2,DAY(K313)=28),K313+1,
IF(AND(MONTH(K313)=2,DAY(K313)=28,COUNTIF($K$2:K313,DATE(YEAR(K313)-1,2,28))+COUNTIF($K$2:K313,DATE(YEAR(K313),2,28))&lt;2),DATE(YEAR(K313),2,28),IF(ROW()=2,Date_survenance,K313+1)))</f>
        <v>311</v>
      </c>
      <c r="L31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4" s="24" t="e">
        <f>IF(Tableau_calcul[[#This Row],[Date]]=K313,"",IF(AND(K314=DATE(YEAR(A314)+1,MONTH(A314),DAY(A314)),Tableau_absentéisme_décomposé[[#This Row],[Traitement]]="Plein traitement"),"anniv PT",IF(COUNTIF($P$2:P313,"Plein traitement")+COUNTIF(B314:$B$367,"Plein traitement")&lt;droits_PT,droits_PT-COUNTIF($P$2:P313,"Plein traitement")-COUNTIF(B314:$B$367,"Plein traitement"),0)))</f>
        <v>#NUM!</v>
      </c>
      <c r="N314" s="1" t="e">
        <f>droits_DT</f>
        <v>#NUM!</v>
      </c>
      <c r="O314" s="1" t="e">
        <f>IF(Tableau_calcul[[#This Row],[Date]]=K313,"",IF(AND(K314=DATE(YEAR(A314)+1,MONTH(A314),DAY(A314)),Tableau_absentéisme_décomposé[[#This Row],[Traitement]]="Demi traitement"),"anniv DT",IF(COUNTIF($P$2:P313,"Demi traitement")+IF(AND($A$60=$A$61,$B$60=$B$61,$B$60="Demi traitement"),COUNTIF(B314:$B$367,"Demi traitement")-1,COUNTIF(B314:$B$367,"Demi traitement"))&lt;droits_DT,droits_DT-COUNTIF($P$2:P313,"Demi traitement")-IF(AND($A$60=$A$61,$B$60=$B$61,$B$60="Demi traitement"),COUNTIF(B314:$B$367,"Demi traitement")-1,COUNTIF(B314:$B$367,"Demi traitement")),0)))</f>
        <v>#NUM!</v>
      </c>
      <c r="P314" s="1" t="e">
        <f>IF(M314="","",IF(OR(M314="anniv PT",M314&gt;0),"Plein traitement",IF(OR(LEFT(Statut_agent,1)="A",LEFT(Statut_agent,1)="B",LEFT(Statut_agent,1)="C"),"Demi Traitement",IF(OR(O314="anniv DT",O314&gt;0),"Demi traitement","Sans traitement"))))</f>
        <v>#NUM!</v>
      </c>
    </row>
    <row r="315" spans="1:16" x14ac:dyDescent="0.25">
      <c r="A315" s="28">
        <f>IF(AND(OR(MOD(YEAR(Tableau_calcul[[#This Row],[Date]])-1,400)=0,AND(MOD(YEAR(Tableau_calcul[[#This Row],[Date]])-1,4)=0,MOD(YEAR(Tableau_calcul[[#This Row],[Date]])-1,100)&lt;&gt;0)),MONTH(A314)=2,DAY(A314)=28,COUNTIF($A$2:A314,DATE(YEAR(A314),2,28))&lt;2),DATE(YEAR(Tableau_calcul[[#This Row],[Date]])-1,2,29),IF(AND(DAY(A314)=28,MONTH(A314)=2,COUNTIF($A$2:A314,DATE(YEAR(A314)-1,2,28))+COUNTIF($A$2:A314,DATE(YEAR(A314),2,28))&lt;2),DATE(YEAR(Tableau_calcul[[#This Row],[Date]])-1,2,28),DATE(YEAR(Tableau_calcul[[#This Row],[Date]])-1,MONTH(Tableau_calcul[[#This Row],[Date]]),DAY(Tableau_calcul[[#This Row],[Date]]))))</f>
        <v>693908</v>
      </c>
      <c r="B315" s="1" t="str">
        <f>IF(Tableau_absentéisme_décomposé[[#This Row],[Date]]=A314,"",IFERROR(INDEX(Tableau_absentéisme[],IF(AND(Tableau_absentéisme_décomposé[[#This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5" s="1" t="e">
        <f ca="1">IF(Tableau_calcul[[#This Row],[Traitement]]="","",IF(Tableau_calcul[[#This Row],[Traitement]]&lt;&gt;IF(K313=K314,OFFSET(Tableau_calcul[[#This Row],[Traitement]],2,0),OFFSET(Tableau_calcul[[#This Row],[Traitement]],-1,0)),"début","continue"))</f>
        <v>#NUM!</v>
      </c>
      <c r="E315" s="1" t="e">
        <f ca="1">IF(Tableau_calcul[[#This Row],[Traitement]]="","",IF(Tableau_calcul[[#This Row],[Traitement]]&lt;&gt;IF(Tableau_calcul[[#This Row],[Date]]=K316,OFFSET(Tableau_calcul[[#This Row],[Traitement]],2,0),OFFSET(Tableau_calcul[[#This Row],[Traitement]],1,0)),"fin","continue"))</f>
        <v>#NUM!</v>
      </c>
      <c r="F315" s="1">
        <f ca="1">COUNTIF($D$2:D315,"début")</f>
        <v>0</v>
      </c>
      <c r="G315" s="1" t="e">
        <f>IF(Tableau_calcul[[#This Row],[Traitement]]="","",CONCATENATE(Tableau_calcul[[#This Row],[agrégat.période.début]],Tableau_calcul[[#This Row],[agrégat.num]]))</f>
        <v>#NUM!</v>
      </c>
      <c r="H315" s="1" t="e">
        <f>IF(Tableau_calcul[[#This Row],[Traitement]]="","",CONCATENATE(IF(Tableau_calcul[[#This Row],[agrégat.période.fin]]="fin","fin","continue"),Tableau_calcul[[#This Row],[agrégat.num]]))</f>
        <v>#NUM!</v>
      </c>
      <c r="I315" s="5" t="e">
        <f ca="1">IF(Tableau_calcul[[#This Row],[agrégat.période.début]]="début",Tableau_calcul[[#This Row],[Date]],"")</f>
        <v>#NUM!</v>
      </c>
      <c r="J315" s="5" t="e">
        <f>IF(Tableau_calcul[[#This Row],[Traitement]]="","",IF(Tableau_calcul[[#This Row],[agrégat.num.période.fin]]=H314,"",VLOOKUP(CONCATENATE("fin",Tableau_calcul[[#This Row],[agrégat.num]]),Tableau_calcul[[agrégat.num.période.fin]:[Date]],4,FALSE)))</f>
        <v>#NUM!</v>
      </c>
      <c r="K315" s="5">
        <f>IF(AND(OR(MOD(YEAR(K314),400)=0,AND(MOD(YEAR(K314),4)=0,MOD(YEAR(K314),100)&lt;&gt;0)),MONTH(K314)=2,DAY(K314)=28),K314+1,
IF(AND(MONTH(K314)=2,DAY(K314)=28,COUNTIF($K$2:K314,DATE(YEAR(K314)-1,2,28))+COUNTIF($K$2:K314,DATE(YEAR(K314),2,28))&lt;2),DATE(YEAR(K314),2,28),IF(ROW()=2,Date_survenance,K314+1)))</f>
        <v>312</v>
      </c>
      <c r="L31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5" s="24" t="e">
        <f>IF(Tableau_calcul[[#This Row],[Date]]=K314,"",IF(AND(K315=DATE(YEAR(A315)+1,MONTH(A315),DAY(A315)),Tableau_absentéisme_décomposé[[#This Row],[Traitement]]="Plein traitement"),"anniv PT",IF(COUNTIF($P$2:P314,"Plein traitement")+COUNTIF(B315:$B$367,"Plein traitement")&lt;droits_PT,droits_PT-COUNTIF($P$2:P314,"Plein traitement")-COUNTIF(B315:$B$367,"Plein traitement"),0)))</f>
        <v>#NUM!</v>
      </c>
      <c r="N315" s="1" t="e">
        <f>droits_DT</f>
        <v>#NUM!</v>
      </c>
      <c r="O315" s="1" t="e">
        <f>IF(Tableau_calcul[[#This Row],[Date]]=K314,"",IF(AND(K315=DATE(YEAR(A315)+1,MONTH(A315),DAY(A315)),Tableau_absentéisme_décomposé[[#This Row],[Traitement]]="Demi traitement"),"anniv DT",IF(COUNTIF($P$2:P314,"Demi traitement")+IF(AND($A$60=$A$61,$B$60=$B$61,$B$60="Demi traitement"),COUNTIF(B315:$B$367,"Demi traitement")-1,COUNTIF(B315:$B$367,"Demi traitement"))&lt;droits_DT,droits_DT-COUNTIF($P$2:P314,"Demi traitement")-IF(AND($A$60=$A$61,$B$60=$B$61,$B$60="Demi traitement"),COUNTIF(B315:$B$367,"Demi traitement")-1,COUNTIF(B315:$B$367,"Demi traitement")),0)))</f>
        <v>#NUM!</v>
      </c>
      <c r="P315" s="1" t="e">
        <f>IF(M315="","",IF(OR(M315="anniv PT",M315&gt;0),"Plein traitement",IF(OR(LEFT(Statut_agent,1)="A",LEFT(Statut_agent,1)="B",LEFT(Statut_agent,1)="C"),"Demi Traitement",IF(OR(O315="anniv DT",O315&gt;0),"Demi traitement","Sans traitement"))))</f>
        <v>#NUM!</v>
      </c>
    </row>
    <row r="316" spans="1:16" x14ac:dyDescent="0.25">
      <c r="A316" s="28">
        <f>IF(AND(OR(MOD(YEAR(Tableau_calcul[[#This Row],[Date]])-1,400)=0,AND(MOD(YEAR(Tableau_calcul[[#This Row],[Date]])-1,4)=0,MOD(YEAR(Tableau_calcul[[#This Row],[Date]])-1,100)&lt;&gt;0)),MONTH(A315)=2,DAY(A315)=28,COUNTIF($A$2:A315,DATE(YEAR(A315),2,28))&lt;2),DATE(YEAR(Tableau_calcul[[#This Row],[Date]])-1,2,29),IF(AND(DAY(A315)=28,MONTH(A315)=2,COUNTIF($A$2:A315,DATE(YEAR(A315)-1,2,28))+COUNTIF($A$2:A315,DATE(YEAR(A315),2,28))&lt;2),DATE(YEAR(Tableau_calcul[[#This Row],[Date]])-1,2,28),DATE(YEAR(Tableau_calcul[[#This Row],[Date]])-1,MONTH(Tableau_calcul[[#This Row],[Date]]),DAY(Tableau_calcul[[#This Row],[Date]]))))</f>
        <v>693909</v>
      </c>
      <c r="B316" s="1" t="str">
        <f>IF(Tableau_absentéisme_décomposé[[#This Row],[Date]]=A315,"",IFERROR(INDEX(Tableau_absentéisme[],IF(AND(Tableau_absentéisme_décomposé[[#This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6" s="1" t="e">
        <f ca="1">IF(Tableau_calcul[[#This Row],[Traitement]]="","",IF(Tableau_calcul[[#This Row],[Traitement]]&lt;&gt;IF(K314=K315,OFFSET(Tableau_calcul[[#This Row],[Traitement]],2,0),OFFSET(Tableau_calcul[[#This Row],[Traitement]],-1,0)),"début","continue"))</f>
        <v>#NUM!</v>
      </c>
      <c r="E316" s="1" t="e">
        <f ca="1">IF(Tableau_calcul[[#This Row],[Traitement]]="","",IF(Tableau_calcul[[#This Row],[Traitement]]&lt;&gt;IF(Tableau_calcul[[#This Row],[Date]]=K317,OFFSET(Tableau_calcul[[#This Row],[Traitement]],2,0),OFFSET(Tableau_calcul[[#This Row],[Traitement]],1,0)),"fin","continue"))</f>
        <v>#NUM!</v>
      </c>
      <c r="F316" s="1">
        <f ca="1">COUNTIF($D$2:D316,"début")</f>
        <v>0</v>
      </c>
      <c r="G316" s="1" t="e">
        <f>IF(Tableau_calcul[[#This Row],[Traitement]]="","",CONCATENATE(Tableau_calcul[[#This Row],[agrégat.période.début]],Tableau_calcul[[#This Row],[agrégat.num]]))</f>
        <v>#NUM!</v>
      </c>
      <c r="H316" s="1" t="e">
        <f>IF(Tableau_calcul[[#This Row],[Traitement]]="","",CONCATENATE(IF(Tableau_calcul[[#This Row],[agrégat.période.fin]]="fin","fin","continue"),Tableau_calcul[[#This Row],[agrégat.num]]))</f>
        <v>#NUM!</v>
      </c>
      <c r="I316" s="5" t="e">
        <f ca="1">IF(Tableau_calcul[[#This Row],[agrégat.période.début]]="début",Tableau_calcul[[#This Row],[Date]],"")</f>
        <v>#NUM!</v>
      </c>
      <c r="J316" s="5" t="e">
        <f>IF(Tableau_calcul[[#This Row],[Traitement]]="","",IF(Tableau_calcul[[#This Row],[agrégat.num.période.fin]]=H315,"",VLOOKUP(CONCATENATE("fin",Tableau_calcul[[#This Row],[agrégat.num]]),Tableau_calcul[[agrégat.num.période.fin]:[Date]],4,FALSE)))</f>
        <v>#NUM!</v>
      </c>
      <c r="K316" s="5">
        <f>IF(AND(OR(MOD(YEAR(K315),400)=0,AND(MOD(YEAR(K315),4)=0,MOD(YEAR(K315),100)&lt;&gt;0)),MONTH(K315)=2,DAY(K315)=28),K315+1,
IF(AND(MONTH(K315)=2,DAY(K315)=28,COUNTIF($K$2:K315,DATE(YEAR(K315)-1,2,28))+COUNTIF($K$2:K315,DATE(YEAR(K315),2,28))&lt;2),DATE(YEAR(K315),2,28),IF(ROW()=2,Date_survenance,K315+1)))</f>
        <v>313</v>
      </c>
      <c r="L31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6" s="24" t="e">
        <f>IF(Tableau_calcul[[#This Row],[Date]]=K315,"",IF(AND(K316=DATE(YEAR(A316)+1,MONTH(A316),DAY(A316)),Tableau_absentéisme_décomposé[[#This Row],[Traitement]]="Plein traitement"),"anniv PT",IF(COUNTIF($P$2:P315,"Plein traitement")+COUNTIF(B316:$B$367,"Plein traitement")&lt;droits_PT,droits_PT-COUNTIF($P$2:P315,"Plein traitement")-COUNTIF(B316:$B$367,"Plein traitement"),0)))</f>
        <v>#NUM!</v>
      </c>
      <c r="N316" s="1" t="e">
        <f>droits_DT</f>
        <v>#NUM!</v>
      </c>
      <c r="O316" s="1" t="e">
        <f>IF(Tableau_calcul[[#This Row],[Date]]=K315,"",IF(AND(K316=DATE(YEAR(A316)+1,MONTH(A316),DAY(A316)),Tableau_absentéisme_décomposé[[#This Row],[Traitement]]="Demi traitement"),"anniv DT",IF(COUNTIF($P$2:P315,"Demi traitement")+IF(AND($A$60=$A$61,$B$60=$B$61,$B$60="Demi traitement"),COUNTIF(B316:$B$367,"Demi traitement")-1,COUNTIF(B316:$B$367,"Demi traitement"))&lt;droits_DT,droits_DT-COUNTIF($P$2:P315,"Demi traitement")-IF(AND($A$60=$A$61,$B$60=$B$61,$B$60="Demi traitement"),COUNTIF(B316:$B$367,"Demi traitement")-1,COUNTIF(B316:$B$367,"Demi traitement")),0)))</f>
        <v>#NUM!</v>
      </c>
      <c r="P316" s="1" t="e">
        <f>IF(M316="","",IF(OR(M316="anniv PT",M316&gt;0),"Plein traitement",IF(OR(LEFT(Statut_agent,1)="A",LEFT(Statut_agent,1)="B",LEFT(Statut_agent,1)="C"),"Demi Traitement",IF(OR(O316="anniv DT",O316&gt;0),"Demi traitement","Sans traitement"))))</f>
        <v>#NUM!</v>
      </c>
    </row>
    <row r="317" spans="1:16" x14ac:dyDescent="0.25">
      <c r="A317" s="28">
        <f>IF(AND(OR(MOD(YEAR(Tableau_calcul[[#This Row],[Date]])-1,400)=0,AND(MOD(YEAR(Tableau_calcul[[#This Row],[Date]])-1,4)=0,MOD(YEAR(Tableau_calcul[[#This Row],[Date]])-1,100)&lt;&gt;0)),MONTH(A316)=2,DAY(A316)=28,COUNTIF($A$2:A316,DATE(YEAR(A316),2,28))&lt;2),DATE(YEAR(Tableau_calcul[[#This Row],[Date]])-1,2,29),IF(AND(DAY(A316)=28,MONTH(A316)=2,COUNTIF($A$2:A316,DATE(YEAR(A316)-1,2,28))+COUNTIF($A$2:A316,DATE(YEAR(A316),2,28))&lt;2),DATE(YEAR(Tableau_calcul[[#This Row],[Date]])-1,2,28),DATE(YEAR(Tableau_calcul[[#This Row],[Date]])-1,MONTH(Tableau_calcul[[#This Row],[Date]]),DAY(Tableau_calcul[[#This Row],[Date]]))))</f>
        <v>693910</v>
      </c>
      <c r="B317" s="1" t="str">
        <f>IF(Tableau_absentéisme_décomposé[[#This Row],[Date]]=A316,"",IFERROR(INDEX(Tableau_absentéisme[],IF(AND(Tableau_absentéisme_décomposé[[#This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7" s="1" t="e">
        <f ca="1">IF(Tableau_calcul[[#This Row],[Traitement]]="","",IF(Tableau_calcul[[#This Row],[Traitement]]&lt;&gt;IF(K315=K316,OFFSET(Tableau_calcul[[#This Row],[Traitement]],2,0),OFFSET(Tableau_calcul[[#This Row],[Traitement]],-1,0)),"début","continue"))</f>
        <v>#NUM!</v>
      </c>
      <c r="E317" s="1" t="e">
        <f ca="1">IF(Tableau_calcul[[#This Row],[Traitement]]="","",IF(Tableau_calcul[[#This Row],[Traitement]]&lt;&gt;IF(Tableau_calcul[[#This Row],[Date]]=K318,OFFSET(Tableau_calcul[[#This Row],[Traitement]],2,0),OFFSET(Tableau_calcul[[#This Row],[Traitement]],1,0)),"fin","continue"))</f>
        <v>#NUM!</v>
      </c>
      <c r="F317" s="1">
        <f ca="1">COUNTIF($D$2:D317,"début")</f>
        <v>0</v>
      </c>
      <c r="G317" s="1" t="e">
        <f>IF(Tableau_calcul[[#This Row],[Traitement]]="","",CONCATENATE(Tableau_calcul[[#This Row],[agrégat.période.début]],Tableau_calcul[[#This Row],[agrégat.num]]))</f>
        <v>#NUM!</v>
      </c>
      <c r="H317" s="1" t="e">
        <f>IF(Tableau_calcul[[#This Row],[Traitement]]="","",CONCATENATE(IF(Tableau_calcul[[#This Row],[agrégat.période.fin]]="fin","fin","continue"),Tableau_calcul[[#This Row],[agrégat.num]]))</f>
        <v>#NUM!</v>
      </c>
      <c r="I317" s="5" t="e">
        <f ca="1">IF(Tableau_calcul[[#This Row],[agrégat.période.début]]="début",Tableau_calcul[[#This Row],[Date]],"")</f>
        <v>#NUM!</v>
      </c>
      <c r="J317" s="5" t="e">
        <f>IF(Tableau_calcul[[#This Row],[Traitement]]="","",IF(Tableau_calcul[[#This Row],[agrégat.num.période.fin]]=H316,"",VLOOKUP(CONCATENATE("fin",Tableau_calcul[[#This Row],[agrégat.num]]),Tableau_calcul[[agrégat.num.période.fin]:[Date]],4,FALSE)))</f>
        <v>#NUM!</v>
      </c>
      <c r="K317" s="5">
        <f>IF(AND(OR(MOD(YEAR(K316),400)=0,AND(MOD(YEAR(K316),4)=0,MOD(YEAR(K316),100)&lt;&gt;0)),MONTH(K316)=2,DAY(K316)=28),K316+1,
IF(AND(MONTH(K316)=2,DAY(K316)=28,COUNTIF($K$2:K316,DATE(YEAR(K316)-1,2,28))+COUNTIF($K$2:K316,DATE(YEAR(K316),2,28))&lt;2),DATE(YEAR(K316),2,28),IF(ROW()=2,Date_survenance,K316+1)))</f>
        <v>314</v>
      </c>
      <c r="L31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7" s="24" t="e">
        <f>IF(Tableau_calcul[[#This Row],[Date]]=K316,"",IF(AND(K317=DATE(YEAR(A317)+1,MONTH(A317),DAY(A317)),Tableau_absentéisme_décomposé[[#This Row],[Traitement]]="Plein traitement"),"anniv PT",IF(COUNTIF($P$2:P316,"Plein traitement")+COUNTIF(B317:$B$367,"Plein traitement")&lt;droits_PT,droits_PT-COUNTIF($P$2:P316,"Plein traitement")-COUNTIF(B317:$B$367,"Plein traitement"),0)))</f>
        <v>#NUM!</v>
      </c>
      <c r="N317" s="1" t="e">
        <f>droits_DT</f>
        <v>#NUM!</v>
      </c>
      <c r="O317" s="1" t="e">
        <f>IF(Tableau_calcul[[#This Row],[Date]]=K316,"",IF(AND(K317=DATE(YEAR(A317)+1,MONTH(A317),DAY(A317)),Tableau_absentéisme_décomposé[[#This Row],[Traitement]]="Demi traitement"),"anniv DT",IF(COUNTIF($P$2:P316,"Demi traitement")+IF(AND($A$60=$A$61,$B$60=$B$61,$B$60="Demi traitement"),COUNTIF(B317:$B$367,"Demi traitement")-1,COUNTIF(B317:$B$367,"Demi traitement"))&lt;droits_DT,droits_DT-COUNTIF($P$2:P316,"Demi traitement")-IF(AND($A$60=$A$61,$B$60=$B$61,$B$60="Demi traitement"),COUNTIF(B317:$B$367,"Demi traitement")-1,COUNTIF(B317:$B$367,"Demi traitement")),0)))</f>
        <v>#NUM!</v>
      </c>
      <c r="P317" s="1" t="e">
        <f>IF(M317="","",IF(OR(M317="anniv PT",M317&gt;0),"Plein traitement",IF(OR(LEFT(Statut_agent,1)="A",LEFT(Statut_agent,1)="B",LEFT(Statut_agent,1)="C"),"Demi Traitement",IF(OR(O317="anniv DT",O317&gt;0),"Demi traitement","Sans traitement"))))</f>
        <v>#NUM!</v>
      </c>
    </row>
    <row r="318" spans="1:16" x14ac:dyDescent="0.25">
      <c r="A318" s="28">
        <f>IF(AND(OR(MOD(YEAR(Tableau_calcul[[#This Row],[Date]])-1,400)=0,AND(MOD(YEAR(Tableau_calcul[[#This Row],[Date]])-1,4)=0,MOD(YEAR(Tableau_calcul[[#This Row],[Date]])-1,100)&lt;&gt;0)),MONTH(A317)=2,DAY(A317)=28,COUNTIF($A$2:A317,DATE(YEAR(A317),2,28))&lt;2),DATE(YEAR(Tableau_calcul[[#This Row],[Date]])-1,2,29),IF(AND(DAY(A317)=28,MONTH(A317)=2,COUNTIF($A$2:A317,DATE(YEAR(A317)-1,2,28))+COUNTIF($A$2:A317,DATE(YEAR(A317),2,28))&lt;2),DATE(YEAR(Tableau_calcul[[#This Row],[Date]])-1,2,28),DATE(YEAR(Tableau_calcul[[#This Row],[Date]])-1,MONTH(Tableau_calcul[[#This Row],[Date]]),DAY(Tableau_calcul[[#This Row],[Date]]))))</f>
        <v>693911</v>
      </c>
      <c r="B318" s="1" t="str">
        <f>IF(Tableau_absentéisme_décomposé[[#This Row],[Date]]=A317,"",IFERROR(INDEX(Tableau_absentéisme[],IF(AND(Tableau_absentéisme_décomposé[[#This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8" s="1" t="e">
        <f ca="1">IF(Tableau_calcul[[#This Row],[Traitement]]="","",IF(Tableau_calcul[[#This Row],[Traitement]]&lt;&gt;IF(K316=K317,OFFSET(Tableau_calcul[[#This Row],[Traitement]],2,0),OFFSET(Tableau_calcul[[#This Row],[Traitement]],-1,0)),"début","continue"))</f>
        <v>#NUM!</v>
      </c>
      <c r="E318" s="1" t="e">
        <f ca="1">IF(Tableau_calcul[[#This Row],[Traitement]]="","",IF(Tableau_calcul[[#This Row],[Traitement]]&lt;&gt;IF(Tableau_calcul[[#This Row],[Date]]=K319,OFFSET(Tableau_calcul[[#This Row],[Traitement]],2,0),OFFSET(Tableau_calcul[[#This Row],[Traitement]],1,0)),"fin","continue"))</f>
        <v>#NUM!</v>
      </c>
      <c r="F318" s="1">
        <f ca="1">COUNTIF($D$2:D318,"début")</f>
        <v>0</v>
      </c>
      <c r="G318" s="1" t="e">
        <f>IF(Tableau_calcul[[#This Row],[Traitement]]="","",CONCATENATE(Tableau_calcul[[#This Row],[agrégat.période.début]],Tableau_calcul[[#This Row],[agrégat.num]]))</f>
        <v>#NUM!</v>
      </c>
      <c r="H318" s="1" t="e">
        <f>IF(Tableau_calcul[[#This Row],[Traitement]]="","",CONCATENATE(IF(Tableau_calcul[[#This Row],[agrégat.période.fin]]="fin","fin","continue"),Tableau_calcul[[#This Row],[agrégat.num]]))</f>
        <v>#NUM!</v>
      </c>
      <c r="I318" s="5" t="e">
        <f ca="1">IF(Tableau_calcul[[#This Row],[agrégat.période.début]]="début",Tableau_calcul[[#This Row],[Date]],"")</f>
        <v>#NUM!</v>
      </c>
      <c r="J318" s="5" t="e">
        <f>IF(Tableau_calcul[[#This Row],[Traitement]]="","",IF(Tableau_calcul[[#This Row],[agrégat.num.période.fin]]=H317,"",VLOOKUP(CONCATENATE("fin",Tableau_calcul[[#This Row],[agrégat.num]]),Tableau_calcul[[agrégat.num.période.fin]:[Date]],4,FALSE)))</f>
        <v>#NUM!</v>
      </c>
      <c r="K318" s="5">
        <f>IF(AND(OR(MOD(YEAR(K317),400)=0,AND(MOD(YEAR(K317),4)=0,MOD(YEAR(K317),100)&lt;&gt;0)),MONTH(K317)=2,DAY(K317)=28),K317+1,
IF(AND(MONTH(K317)=2,DAY(K317)=28,COUNTIF($K$2:K317,DATE(YEAR(K317)-1,2,28))+COUNTIF($K$2:K317,DATE(YEAR(K317),2,28))&lt;2),DATE(YEAR(K317),2,28),IF(ROW()=2,Date_survenance,K317+1)))</f>
        <v>315</v>
      </c>
      <c r="L31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8" s="24" t="e">
        <f>IF(Tableau_calcul[[#This Row],[Date]]=K317,"",IF(AND(K318=DATE(YEAR(A318)+1,MONTH(A318),DAY(A318)),Tableau_absentéisme_décomposé[[#This Row],[Traitement]]="Plein traitement"),"anniv PT",IF(COUNTIF($P$2:P317,"Plein traitement")+COUNTIF(B318:$B$367,"Plein traitement")&lt;droits_PT,droits_PT-COUNTIF($P$2:P317,"Plein traitement")-COUNTIF(B318:$B$367,"Plein traitement"),0)))</f>
        <v>#NUM!</v>
      </c>
      <c r="N318" s="1" t="e">
        <f>droits_DT</f>
        <v>#NUM!</v>
      </c>
      <c r="O318" s="1" t="e">
        <f>IF(Tableau_calcul[[#This Row],[Date]]=K317,"",IF(AND(K318=DATE(YEAR(A318)+1,MONTH(A318),DAY(A318)),Tableau_absentéisme_décomposé[[#This Row],[Traitement]]="Demi traitement"),"anniv DT",IF(COUNTIF($P$2:P317,"Demi traitement")+IF(AND($A$60=$A$61,$B$60=$B$61,$B$60="Demi traitement"),COUNTIF(B318:$B$367,"Demi traitement")-1,COUNTIF(B318:$B$367,"Demi traitement"))&lt;droits_DT,droits_DT-COUNTIF($P$2:P317,"Demi traitement")-IF(AND($A$60=$A$61,$B$60=$B$61,$B$60="Demi traitement"),COUNTIF(B318:$B$367,"Demi traitement")-1,COUNTIF(B318:$B$367,"Demi traitement")),0)))</f>
        <v>#NUM!</v>
      </c>
      <c r="P318" s="1" t="e">
        <f>IF(M318="","",IF(OR(M318="anniv PT",M318&gt;0),"Plein traitement",IF(OR(LEFT(Statut_agent,1)="A",LEFT(Statut_agent,1)="B",LEFT(Statut_agent,1)="C"),"Demi Traitement",IF(OR(O318="anniv DT",O318&gt;0),"Demi traitement","Sans traitement"))))</f>
        <v>#NUM!</v>
      </c>
    </row>
    <row r="319" spans="1:16" x14ac:dyDescent="0.25">
      <c r="A319" s="28">
        <f>IF(AND(OR(MOD(YEAR(Tableau_calcul[[#This Row],[Date]])-1,400)=0,AND(MOD(YEAR(Tableau_calcul[[#This Row],[Date]])-1,4)=0,MOD(YEAR(Tableau_calcul[[#This Row],[Date]])-1,100)&lt;&gt;0)),MONTH(A318)=2,DAY(A318)=28,COUNTIF($A$2:A318,DATE(YEAR(A318),2,28))&lt;2),DATE(YEAR(Tableau_calcul[[#This Row],[Date]])-1,2,29),IF(AND(DAY(A318)=28,MONTH(A318)=2,COUNTIF($A$2:A318,DATE(YEAR(A318)-1,2,28))+COUNTIF($A$2:A318,DATE(YEAR(A318),2,28))&lt;2),DATE(YEAR(Tableau_calcul[[#This Row],[Date]])-1,2,28),DATE(YEAR(Tableau_calcul[[#This Row],[Date]])-1,MONTH(Tableau_calcul[[#This Row],[Date]]),DAY(Tableau_calcul[[#This Row],[Date]]))))</f>
        <v>693912</v>
      </c>
      <c r="B319" s="1" t="str">
        <f>IF(Tableau_absentéisme_décomposé[[#This Row],[Date]]=A318,"",IFERROR(INDEX(Tableau_absentéisme[],IF(AND(Tableau_absentéisme_décomposé[[#This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19" s="1" t="e">
        <f ca="1">IF(Tableau_calcul[[#This Row],[Traitement]]="","",IF(Tableau_calcul[[#This Row],[Traitement]]&lt;&gt;IF(K317=K318,OFFSET(Tableau_calcul[[#This Row],[Traitement]],2,0),OFFSET(Tableau_calcul[[#This Row],[Traitement]],-1,0)),"début","continue"))</f>
        <v>#NUM!</v>
      </c>
      <c r="E319" s="1" t="e">
        <f ca="1">IF(Tableau_calcul[[#This Row],[Traitement]]="","",IF(Tableau_calcul[[#This Row],[Traitement]]&lt;&gt;IF(Tableau_calcul[[#This Row],[Date]]=K320,OFFSET(Tableau_calcul[[#This Row],[Traitement]],2,0),OFFSET(Tableau_calcul[[#This Row],[Traitement]],1,0)),"fin","continue"))</f>
        <v>#NUM!</v>
      </c>
      <c r="F319" s="1">
        <f ca="1">COUNTIF($D$2:D319,"début")</f>
        <v>0</v>
      </c>
      <c r="G319" s="1" t="e">
        <f>IF(Tableau_calcul[[#This Row],[Traitement]]="","",CONCATENATE(Tableau_calcul[[#This Row],[agrégat.période.début]],Tableau_calcul[[#This Row],[agrégat.num]]))</f>
        <v>#NUM!</v>
      </c>
      <c r="H319" s="1" t="e">
        <f>IF(Tableau_calcul[[#This Row],[Traitement]]="","",CONCATENATE(IF(Tableau_calcul[[#This Row],[agrégat.période.fin]]="fin","fin","continue"),Tableau_calcul[[#This Row],[agrégat.num]]))</f>
        <v>#NUM!</v>
      </c>
      <c r="I319" s="5" t="e">
        <f ca="1">IF(Tableau_calcul[[#This Row],[agrégat.période.début]]="début",Tableau_calcul[[#This Row],[Date]],"")</f>
        <v>#NUM!</v>
      </c>
      <c r="J319" s="5" t="e">
        <f>IF(Tableau_calcul[[#This Row],[Traitement]]="","",IF(Tableau_calcul[[#This Row],[agrégat.num.période.fin]]=H318,"",VLOOKUP(CONCATENATE("fin",Tableau_calcul[[#This Row],[agrégat.num]]),Tableau_calcul[[agrégat.num.période.fin]:[Date]],4,FALSE)))</f>
        <v>#NUM!</v>
      </c>
      <c r="K319" s="5">
        <f>IF(AND(OR(MOD(YEAR(K318),400)=0,AND(MOD(YEAR(K318),4)=0,MOD(YEAR(K318),100)&lt;&gt;0)),MONTH(K318)=2,DAY(K318)=28),K318+1,
IF(AND(MONTH(K318)=2,DAY(K318)=28,COUNTIF($K$2:K318,DATE(YEAR(K318)-1,2,28))+COUNTIF($K$2:K318,DATE(YEAR(K318),2,28))&lt;2),DATE(YEAR(K318),2,28),IF(ROW()=2,Date_survenance,K318+1)))</f>
        <v>316</v>
      </c>
      <c r="L31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19" s="24" t="e">
        <f>IF(Tableau_calcul[[#This Row],[Date]]=K318,"",IF(AND(K319=DATE(YEAR(A319)+1,MONTH(A319),DAY(A319)),Tableau_absentéisme_décomposé[[#This Row],[Traitement]]="Plein traitement"),"anniv PT",IF(COUNTIF($P$2:P318,"Plein traitement")+COUNTIF(B319:$B$367,"Plein traitement")&lt;droits_PT,droits_PT-COUNTIF($P$2:P318,"Plein traitement")-COUNTIF(B319:$B$367,"Plein traitement"),0)))</f>
        <v>#NUM!</v>
      </c>
      <c r="N319" s="1" t="e">
        <f>droits_DT</f>
        <v>#NUM!</v>
      </c>
      <c r="O319" s="1" t="e">
        <f>IF(Tableau_calcul[[#This Row],[Date]]=K318,"",IF(AND(K319=DATE(YEAR(A319)+1,MONTH(A319),DAY(A319)),Tableau_absentéisme_décomposé[[#This Row],[Traitement]]="Demi traitement"),"anniv DT",IF(COUNTIF($P$2:P318,"Demi traitement")+IF(AND($A$60=$A$61,$B$60=$B$61,$B$60="Demi traitement"),COUNTIF(B319:$B$367,"Demi traitement")-1,COUNTIF(B319:$B$367,"Demi traitement"))&lt;droits_DT,droits_DT-COUNTIF($P$2:P318,"Demi traitement")-IF(AND($A$60=$A$61,$B$60=$B$61,$B$60="Demi traitement"),COUNTIF(B319:$B$367,"Demi traitement")-1,COUNTIF(B319:$B$367,"Demi traitement")),0)))</f>
        <v>#NUM!</v>
      </c>
      <c r="P319" s="1" t="e">
        <f>IF(M319="","",IF(OR(M319="anniv PT",M319&gt;0),"Plein traitement",IF(OR(LEFT(Statut_agent,1)="A",LEFT(Statut_agent,1)="B",LEFT(Statut_agent,1)="C"),"Demi Traitement",IF(OR(O319="anniv DT",O319&gt;0),"Demi traitement","Sans traitement"))))</f>
        <v>#NUM!</v>
      </c>
    </row>
    <row r="320" spans="1:16" x14ac:dyDescent="0.25">
      <c r="A320" s="28">
        <f>IF(AND(OR(MOD(YEAR(Tableau_calcul[[#This Row],[Date]])-1,400)=0,AND(MOD(YEAR(Tableau_calcul[[#This Row],[Date]])-1,4)=0,MOD(YEAR(Tableau_calcul[[#This Row],[Date]])-1,100)&lt;&gt;0)),MONTH(A319)=2,DAY(A319)=28,COUNTIF($A$2:A319,DATE(YEAR(A319),2,28))&lt;2),DATE(YEAR(Tableau_calcul[[#This Row],[Date]])-1,2,29),IF(AND(DAY(A319)=28,MONTH(A319)=2,COUNTIF($A$2:A319,DATE(YEAR(A319)-1,2,28))+COUNTIF($A$2:A319,DATE(YEAR(A319),2,28))&lt;2),DATE(YEAR(Tableau_calcul[[#This Row],[Date]])-1,2,28),DATE(YEAR(Tableau_calcul[[#This Row],[Date]])-1,MONTH(Tableau_calcul[[#This Row],[Date]]),DAY(Tableau_calcul[[#This Row],[Date]]))))</f>
        <v>693913</v>
      </c>
      <c r="B320" s="1" t="str">
        <f>IF(Tableau_absentéisme_décomposé[[#This Row],[Date]]=A319,"",IFERROR(INDEX(Tableau_absentéisme[],IF(AND(Tableau_absentéisme_décomposé[[#This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0" s="1" t="e">
        <f ca="1">IF(Tableau_calcul[[#This Row],[Traitement]]="","",IF(Tableau_calcul[[#This Row],[Traitement]]&lt;&gt;IF(K318=K319,OFFSET(Tableau_calcul[[#This Row],[Traitement]],2,0),OFFSET(Tableau_calcul[[#This Row],[Traitement]],-1,0)),"début","continue"))</f>
        <v>#NUM!</v>
      </c>
      <c r="E320" s="1" t="e">
        <f ca="1">IF(Tableau_calcul[[#This Row],[Traitement]]="","",IF(Tableau_calcul[[#This Row],[Traitement]]&lt;&gt;IF(Tableau_calcul[[#This Row],[Date]]=K321,OFFSET(Tableau_calcul[[#This Row],[Traitement]],2,0),OFFSET(Tableau_calcul[[#This Row],[Traitement]],1,0)),"fin","continue"))</f>
        <v>#NUM!</v>
      </c>
      <c r="F320" s="1">
        <f ca="1">COUNTIF($D$2:D320,"début")</f>
        <v>0</v>
      </c>
      <c r="G320" s="1" t="e">
        <f>IF(Tableau_calcul[[#This Row],[Traitement]]="","",CONCATENATE(Tableau_calcul[[#This Row],[agrégat.période.début]],Tableau_calcul[[#This Row],[agrégat.num]]))</f>
        <v>#NUM!</v>
      </c>
      <c r="H320" s="1" t="e">
        <f>IF(Tableau_calcul[[#This Row],[Traitement]]="","",CONCATENATE(IF(Tableau_calcul[[#This Row],[agrégat.période.fin]]="fin","fin","continue"),Tableau_calcul[[#This Row],[agrégat.num]]))</f>
        <v>#NUM!</v>
      </c>
      <c r="I320" s="5" t="e">
        <f ca="1">IF(Tableau_calcul[[#This Row],[agrégat.période.début]]="début",Tableau_calcul[[#This Row],[Date]],"")</f>
        <v>#NUM!</v>
      </c>
      <c r="J320" s="5" t="e">
        <f>IF(Tableau_calcul[[#This Row],[Traitement]]="","",IF(Tableau_calcul[[#This Row],[agrégat.num.période.fin]]=H319,"",VLOOKUP(CONCATENATE("fin",Tableau_calcul[[#This Row],[agrégat.num]]),Tableau_calcul[[agrégat.num.période.fin]:[Date]],4,FALSE)))</f>
        <v>#NUM!</v>
      </c>
      <c r="K320" s="5">
        <f>IF(AND(OR(MOD(YEAR(K319),400)=0,AND(MOD(YEAR(K319),4)=0,MOD(YEAR(K319),100)&lt;&gt;0)),MONTH(K319)=2,DAY(K319)=28),K319+1,
IF(AND(MONTH(K319)=2,DAY(K319)=28,COUNTIF($K$2:K319,DATE(YEAR(K319)-1,2,28))+COUNTIF($K$2:K319,DATE(YEAR(K319),2,28))&lt;2),DATE(YEAR(K319),2,28),IF(ROW()=2,Date_survenance,K319+1)))</f>
        <v>317</v>
      </c>
      <c r="L32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0" s="24" t="e">
        <f>IF(Tableau_calcul[[#This Row],[Date]]=K319,"",IF(AND(K320=DATE(YEAR(A320)+1,MONTH(A320),DAY(A320)),Tableau_absentéisme_décomposé[[#This Row],[Traitement]]="Plein traitement"),"anniv PT",IF(COUNTIF($P$2:P319,"Plein traitement")+COUNTIF(B320:$B$367,"Plein traitement")&lt;droits_PT,droits_PT-COUNTIF($P$2:P319,"Plein traitement")-COUNTIF(B320:$B$367,"Plein traitement"),0)))</f>
        <v>#NUM!</v>
      </c>
      <c r="N320" s="1" t="e">
        <f>droits_DT</f>
        <v>#NUM!</v>
      </c>
      <c r="O320" s="1" t="e">
        <f>IF(Tableau_calcul[[#This Row],[Date]]=K319,"",IF(AND(K320=DATE(YEAR(A320)+1,MONTH(A320),DAY(A320)),Tableau_absentéisme_décomposé[[#This Row],[Traitement]]="Demi traitement"),"anniv DT",IF(COUNTIF($P$2:P319,"Demi traitement")+IF(AND($A$60=$A$61,$B$60=$B$61,$B$60="Demi traitement"),COUNTIF(B320:$B$367,"Demi traitement")-1,COUNTIF(B320:$B$367,"Demi traitement"))&lt;droits_DT,droits_DT-COUNTIF($P$2:P319,"Demi traitement")-IF(AND($A$60=$A$61,$B$60=$B$61,$B$60="Demi traitement"),COUNTIF(B320:$B$367,"Demi traitement")-1,COUNTIF(B320:$B$367,"Demi traitement")),0)))</f>
        <v>#NUM!</v>
      </c>
      <c r="P320" s="1" t="e">
        <f>IF(M320="","",IF(OR(M320="anniv PT",M320&gt;0),"Plein traitement",IF(OR(LEFT(Statut_agent,1)="A",LEFT(Statut_agent,1)="B",LEFT(Statut_agent,1)="C"),"Demi Traitement",IF(OR(O320="anniv DT",O320&gt;0),"Demi traitement","Sans traitement"))))</f>
        <v>#NUM!</v>
      </c>
    </row>
    <row r="321" spans="1:16" x14ac:dyDescent="0.25">
      <c r="A321" s="28">
        <f>IF(AND(OR(MOD(YEAR(Tableau_calcul[[#This Row],[Date]])-1,400)=0,AND(MOD(YEAR(Tableau_calcul[[#This Row],[Date]])-1,4)=0,MOD(YEAR(Tableau_calcul[[#This Row],[Date]])-1,100)&lt;&gt;0)),MONTH(A320)=2,DAY(A320)=28,COUNTIF($A$2:A320,DATE(YEAR(A320),2,28))&lt;2),DATE(YEAR(Tableau_calcul[[#This Row],[Date]])-1,2,29),IF(AND(DAY(A320)=28,MONTH(A320)=2,COUNTIF($A$2:A320,DATE(YEAR(A320)-1,2,28))+COUNTIF($A$2:A320,DATE(YEAR(A320),2,28))&lt;2),DATE(YEAR(Tableau_calcul[[#This Row],[Date]])-1,2,28),DATE(YEAR(Tableau_calcul[[#This Row],[Date]])-1,MONTH(Tableau_calcul[[#This Row],[Date]]),DAY(Tableau_calcul[[#This Row],[Date]]))))</f>
        <v>693914</v>
      </c>
      <c r="B321" s="1" t="str">
        <f>IF(Tableau_absentéisme_décomposé[[#This Row],[Date]]=A320,"",IFERROR(INDEX(Tableau_absentéisme[],IF(AND(Tableau_absentéisme_décomposé[[#This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1" s="1" t="e">
        <f ca="1">IF(Tableau_calcul[[#This Row],[Traitement]]="","",IF(Tableau_calcul[[#This Row],[Traitement]]&lt;&gt;IF(K319=K320,OFFSET(Tableau_calcul[[#This Row],[Traitement]],2,0),OFFSET(Tableau_calcul[[#This Row],[Traitement]],-1,0)),"début","continue"))</f>
        <v>#NUM!</v>
      </c>
      <c r="E321" s="1" t="e">
        <f ca="1">IF(Tableau_calcul[[#This Row],[Traitement]]="","",IF(Tableau_calcul[[#This Row],[Traitement]]&lt;&gt;IF(Tableau_calcul[[#This Row],[Date]]=K322,OFFSET(Tableau_calcul[[#This Row],[Traitement]],2,0),OFFSET(Tableau_calcul[[#This Row],[Traitement]],1,0)),"fin","continue"))</f>
        <v>#NUM!</v>
      </c>
      <c r="F321" s="1">
        <f ca="1">COUNTIF($D$2:D321,"début")</f>
        <v>0</v>
      </c>
      <c r="G321" s="1" t="e">
        <f>IF(Tableau_calcul[[#This Row],[Traitement]]="","",CONCATENATE(Tableau_calcul[[#This Row],[agrégat.période.début]],Tableau_calcul[[#This Row],[agrégat.num]]))</f>
        <v>#NUM!</v>
      </c>
      <c r="H321" s="1" t="e">
        <f>IF(Tableau_calcul[[#This Row],[Traitement]]="","",CONCATENATE(IF(Tableau_calcul[[#This Row],[agrégat.période.fin]]="fin","fin","continue"),Tableau_calcul[[#This Row],[agrégat.num]]))</f>
        <v>#NUM!</v>
      </c>
      <c r="I321" s="5" t="e">
        <f ca="1">IF(Tableau_calcul[[#This Row],[agrégat.période.début]]="début",Tableau_calcul[[#This Row],[Date]],"")</f>
        <v>#NUM!</v>
      </c>
      <c r="J321" s="5" t="e">
        <f>IF(Tableau_calcul[[#This Row],[Traitement]]="","",IF(Tableau_calcul[[#This Row],[agrégat.num.période.fin]]=H320,"",VLOOKUP(CONCATENATE("fin",Tableau_calcul[[#This Row],[agrégat.num]]),Tableau_calcul[[agrégat.num.période.fin]:[Date]],4,FALSE)))</f>
        <v>#NUM!</v>
      </c>
      <c r="K321" s="5">
        <f>IF(AND(OR(MOD(YEAR(K320),400)=0,AND(MOD(YEAR(K320),4)=0,MOD(YEAR(K320),100)&lt;&gt;0)),MONTH(K320)=2,DAY(K320)=28),K320+1,
IF(AND(MONTH(K320)=2,DAY(K320)=28,COUNTIF($K$2:K320,DATE(YEAR(K320)-1,2,28))+COUNTIF($K$2:K320,DATE(YEAR(K320),2,28))&lt;2),DATE(YEAR(K320),2,28),IF(ROW()=2,Date_survenance,K320+1)))</f>
        <v>318</v>
      </c>
      <c r="L32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1" s="24" t="e">
        <f>IF(Tableau_calcul[[#This Row],[Date]]=K320,"",IF(AND(K321=DATE(YEAR(A321)+1,MONTH(A321),DAY(A321)),Tableau_absentéisme_décomposé[[#This Row],[Traitement]]="Plein traitement"),"anniv PT",IF(COUNTIF($P$2:P320,"Plein traitement")+COUNTIF(B321:$B$367,"Plein traitement")&lt;droits_PT,droits_PT-COUNTIF($P$2:P320,"Plein traitement")-COUNTIF(B321:$B$367,"Plein traitement"),0)))</f>
        <v>#NUM!</v>
      </c>
      <c r="N321" s="1" t="e">
        <f>droits_DT</f>
        <v>#NUM!</v>
      </c>
      <c r="O321" s="1" t="e">
        <f>IF(Tableau_calcul[[#This Row],[Date]]=K320,"",IF(AND(K321=DATE(YEAR(A321)+1,MONTH(A321),DAY(A321)),Tableau_absentéisme_décomposé[[#This Row],[Traitement]]="Demi traitement"),"anniv DT",IF(COUNTIF($P$2:P320,"Demi traitement")+IF(AND($A$60=$A$61,$B$60=$B$61,$B$60="Demi traitement"),COUNTIF(B321:$B$367,"Demi traitement")-1,COUNTIF(B321:$B$367,"Demi traitement"))&lt;droits_DT,droits_DT-COUNTIF($P$2:P320,"Demi traitement")-IF(AND($A$60=$A$61,$B$60=$B$61,$B$60="Demi traitement"),COUNTIF(B321:$B$367,"Demi traitement")-1,COUNTIF(B321:$B$367,"Demi traitement")),0)))</f>
        <v>#NUM!</v>
      </c>
      <c r="P321" s="1" t="e">
        <f>IF(M321="","",IF(OR(M321="anniv PT",M321&gt;0),"Plein traitement",IF(OR(LEFT(Statut_agent,1)="A",LEFT(Statut_agent,1)="B",LEFT(Statut_agent,1)="C"),"Demi Traitement",IF(OR(O321="anniv DT",O321&gt;0),"Demi traitement","Sans traitement"))))</f>
        <v>#NUM!</v>
      </c>
    </row>
    <row r="322" spans="1:16" x14ac:dyDescent="0.25">
      <c r="A322" s="28">
        <f>IF(AND(OR(MOD(YEAR(Tableau_calcul[[#This Row],[Date]])-1,400)=0,AND(MOD(YEAR(Tableau_calcul[[#This Row],[Date]])-1,4)=0,MOD(YEAR(Tableau_calcul[[#This Row],[Date]])-1,100)&lt;&gt;0)),MONTH(A321)=2,DAY(A321)=28,COUNTIF($A$2:A321,DATE(YEAR(A321),2,28))&lt;2),DATE(YEAR(Tableau_calcul[[#This Row],[Date]])-1,2,29),IF(AND(DAY(A321)=28,MONTH(A321)=2,COUNTIF($A$2:A321,DATE(YEAR(A321)-1,2,28))+COUNTIF($A$2:A321,DATE(YEAR(A321),2,28))&lt;2),DATE(YEAR(Tableau_calcul[[#This Row],[Date]])-1,2,28),DATE(YEAR(Tableau_calcul[[#This Row],[Date]])-1,MONTH(Tableau_calcul[[#This Row],[Date]]),DAY(Tableau_calcul[[#This Row],[Date]]))))</f>
        <v>693915</v>
      </c>
      <c r="B322" s="1" t="str">
        <f>IF(Tableau_absentéisme_décomposé[[#This Row],[Date]]=A321,"",IFERROR(INDEX(Tableau_absentéisme[],IF(AND(Tableau_absentéisme_décomposé[[#This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2" s="1" t="e">
        <f ca="1">IF(Tableau_calcul[[#This Row],[Traitement]]="","",IF(Tableau_calcul[[#This Row],[Traitement]]&lt;&gt;IF(K320=K321,OFFSET(Tableau_calcul[[#This Row],[Traitement]],2,0),OFFSET(Tableau_calcul[[#This Row],[Traitement]],-1,0)),"début","continue"))</f>
        <v>#NUM!</v>
      </c>
      <c r="E322" s="1" t="e">
        <f ca="1">IF(Tableau_calcul[[#This Row],[Traitement]]="","",IF(Tableau_calcul[[#This Row],[Traitement]]&lt;&gt;IF(Tableau_calcul[[#This Row],[Date]]=K323,OFFSET(Tableau_calcul[[#This Row],[Traitement]],2,0),OFFSET(Tableau_calcul[[#This Row],[Traitement]],1,0)),"fin","continue"))</f>
        <v>#NUM!</v>
      </c>
      <c r="F322" s="1">
        <f ca="1">COUNTIF($D$2:D322,"début")</f>
        <v>0</v>
      </c>
      <c r="G322" s="1" t="e">
        <f>IF(Tableau_calcul[[#This Row],[Traitement]]="","",CONCATENATE(Tableau_calcul[[#This Row],[agrégat.période.début]],Tableau_calcul[[#This Row],[agrégat.num]]))</f>
        <v>#NUM!</v>
      </c>
      <c r="H322" s="1" t="e">
        <f>IF(Tableau_calcul[[#This Row],[Traitement]]="","",CONCATENATE(IF(Tableau_calcul[[#This Row],[agrégat.période.fin]]="fin","fin","continue"),Tableau_calcul[[#This Row],[agrégat.num]]))</f>
        <v>#NUM!</v>
      </c>
      <c r="I322" s="5" t="e">
        <f ca="1">IF(Tableau_calcul[[#This Row],[agrégat.période.début]]="début",Tableau_calcul[[#This Row],[Date]],"")</f>
        <v>#NUM!</v>
      </c>
      <c r="J322" s="5" t="e">
        <f>IF(Tableau_calcul[[#This Row],[Traitement]]="","",IF(Tableau_calcul[[#This Row],[agrégat.num.période.fin]]=H321,"",VLOOKUP(CONCATENATE("fin",Tableau_calcul[[#This Row],[agrégat.num]]),Tableau_calcul[[agrégat.num.période.fin]:[Date]],4,FALSE)))</f>
        <v>#NUM!</v>
      </c>
      <c r="K322" s="5">
        <f>IF(AND(OR(MOD(YEAR(K321),400)=0,AND(MOD(YEAR(K321),4)=0,MOD(YEAR(K321),100)&lt;&gt;0)),MONTH(K321)=2,DAY(K321)=28),K321+1,
IF(AND(MONTH(K321)=2,DAY(K321)=28,COUNTIF($K$2:K321,DATE(YEAR(K321)-1,2,28))+COUNTIF($K$2:K321,DATE(YEAR(K321),2,28))&lt;2),DATE(YEAR(K321),2,28),IF(ROW()=2,Date_survenance,K321+1)))</f>
        <v>319</v>
      </c>
      <c r="L32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2" s="24" t="e">
        <f>IF(Tableau_calcul[[#This Row],[Date]]=K321,"",IF(AND(K322=DATE(YEAR(A322)+1,MONTH(A322),DAY(A322)),Tableau_absentéisme_décomposé[[#This Row],[Traitement]]="Plein traitement"),"anniv PT",IF(COUNTIF($P$2:P321,"Plein traitement")+COUNTIF(B322:$B$367,"Plein traitement")&lt;droits_PT,droits_PT-COUNTIF($P$2:P321,"Plein traitement")-COUNTIF(B322:$B$367,"Plein traitement"),0)))</f>
        <v>#NUM!</v>
      </c>
      <c r="N322" s="1" t="e">
        <f>droits_DT</f>
        <v>#NUM!</v>
      </c>
      <c r="O322" s="1" t="e">
        <f>IF(Tableau_calcul[[#This Row],[Date]]=K321,"",IF(AND(K322=DATE(YEAR(A322)+1,MONTH(A322),DAY(A322)),Tableau_absentéisme_décomposé[[#This Row],[Traitement]]="Demi traitement"),"anniv DT",IF(COUNTIF($P$2:P321,"Demi traitement")+IF(AND($A$60=$A$61,$B$60=$B$61,$B$60="Demi traitement"),COUNTIF(B322:$B$367,"Demi traitement")-1,COUNTIF(B322:$B$367,"Demi traitement"))&lt;droits_DT,droits_DT-COUNTIF($P$2:P321,"Demi traitement")-IF(AND($A$60=$A$61,$B$60=$B$61,$B$60="Demi traitement"),COUNTIF(B322:$B$367,"Demi traitement")-1,COUNTIF(B322:$B$367,"Demi traitement")),0)))</f>
        <v>#NUM!</v>
      </c>
      <c r="P322" s="1" t="e">
        <f>IF(M322="","",IF(OR(M322="anniv PT",M322&gt;0),"Plein traitement",IF(OR(LEFT(Statut_agent,1)="A",LEFT(Statut_agent,1)="B",LEFT(Statut_agent,1)="C"),"Demi Traitement",IF(OR(O322="anniv DT",O322&gt;0),"Demi traitement","Sans traitement"))))</f>
        <v>#NUM!</v>
      </c>
    </row>
    <row r="323" spans="1:16" x14ac:dyDescent="0.25">
      <c r="A323" s="28">
        <f>IF(AND(OR(MOD(YEAR(Tableau_calcul[[#This Row],[Date]])-1,400)=0,AND(MOD(YEAR(Tableau_calcul[[#This Row],[Date]])-1,4)=0,MOD(YEAR(Tableau_calcul[[#This Row],[Date]])-1,100)&lt;&gt;0)),MONTH(A322)=2,DAY(A322)=28,COUNTIF($A$2:A322,DATE(YEAR(A322),2,28))&lt;2),DATE(YEAR(Tableau_calcul[[#This Row],[Date]])-1,2,29),IF(AND(DAY(A322)=28,MONTH(A322)=2,COUNTIF($A$2:A322,DATE(YEAR(A322)-1,2,28))+COUNTIF($A$2:A322,DATE(YEAR(A322),2,28))&lt;2),DATE(YEAR(Tableau_calcul[[#This Row],[Date]])-1,2,28),DATE(YEAR(Tableau_calcul[[#This Row],[Date]])-1,MONTH(Tableau_calcul[[#This Row],[Date]]),DAY(Tableau_calcul[[#This Row],[Date]]))))</f>
        <v>693916</v>
      </c>
      <c r="B323" s="1" t="str">
        <f>IF(Tableau_absentéisme_décomposé[[#This Row],[Date]]=A322,"",IFERROR(INDEX(Tableau_absentéisme[],IF(AND(Tableau_absentéisme_décomposé[[#This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3" s="1" t="e">
        <f ca="1">IF(Tableau_calcul[[#This Row],[Traitement]]="","",IF(Tableau_calcul[[#This Row],[Traitement]]&lt;&gt;IF(K321=K322,OFFSET(Tableau_calcul[[#This Row],[Traitement]],2,0),OFFSET(Tableau_calcul[[#This Row],[Traitement]],-1,0)),"début","continue"))</f>
        <v>#NUM!</v>
      </c>
      <c r="E323" s="1" t="e">
        <f ca="1">IF(Tableau_calcul[[#This Row],[Traitement]]="","",IF(Tableau_calcul[[#This Row],[Traitement]]&lt;&gt;IF(Tableau_calcul[[#This Row],[Date]]=K324,OFFSET(Tableau_calcul[[#This Row],[Traitement]],2,0),OFFSET(Tableau_calcul[[#This Row],[Traitement]],1,0)),"fin","continue"))</f>
        <v>#NUM!</v>
      </c>
      <c r="F323" s="1">
        <f ca="1">COUNTIF($D$2:D323,"début")</f>
        <v>0</v>
      </c>
      <c r="G323" s="1" t="e">
        <f>IF(Tableau_calcul[[#This Row],[Traitement]]="","",CONCATENATE(Tableau_calcul[[#This Row],[agrégat.période.début]],Tableau_calcul[[#This Row],[agrégat.num]]))</f>
        <v>#NUM!</v>
      </c>
      <c r="H323" s="1" t="e">
        <f>IF(Tableau_calcul[[#This Row],[Traitement]]="","",CONCATENATE(IF(Tableau_calcul[[#This Row],[agrégat.période.fin]]="fin","fin","continue"),Tableau_calcul[[#This Row],[agrégat.num]]))</f>
        <v>#NUM!</v>
      </c>
      <c r="I323" s="5" t="e">
        <f ca="1">IF(Tableau_calcul[[#This Row],[agrégat.période.début]]="début",Tableau_calcul[[#This Row],[Date]],"")</f>
        <v>#NUM!</v>
      </c>
      <c r="J323" s="5" t="e">
        <f>IF(Tableau_calcul[[#This Row],[Traitement]]="","",IF(Tableau_calcul[[#This Row],[agrégat.num.période.fin]]=H322,"",VLOOKUP(CONCATENATE("fin",Tableau_calcul[[#This Row],[agrégat.num]]),Tableau_calcul[[agrégat.num.période.fin]:[Date]],4,FALSE)))</f>
        <v>#NUM!</v>
      </c>
      <c r="K323" s="5">
        <f>IF(AND(OR(MOD(YEAR(K322),400)=0,AND(MOD(YEAR(K322),4)=0,MOD(YEAR(K322),100)&lt;&gt;0)),MONTH(K322)=2,DAY(K322)=28),K322+1,
IF(AND(MONTH(K322)=2,DAY(K322)=28,COUNTIF($K$2:K322,DATE(YEAR(K322)-1,2,28))+COUNTIF($K$2:K322,DATE(YEAR(K322),2,28))&lt;2),DATE(YEAR(K322),2,28),IF(ROW()=2,Date_survenance,K322+1)))</f>
        <v>320</v>
      </c>
      <c r="L32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3" s="24" t="e">
        <f>IF(Tableau_calcul[[#This Row],[Date]]=K322,"",IF(AND(K323=DATE(YEAR(A323)+1,MONTH(A323),DAY(A323)),Tableau_absentéisme_décomposé[[#This Row],[Traitement]]="Plein traitement"),"anniv PT",IF(COUNTIF($P$2:P322,"Plein traitement")+COUNTIF(B323:$B$367,"Plein traitement")&lt;droits_PT,droits_PT-COUNTIF($P$2:P322,"Plein traitement")-COUNTIF(B323:$B$367,"Plein traitement"),0)))</f>
        <v>#NUM!</v>
      </c>
      <c r="N323" s="1" t="e">
        <f>droits_DT</f>
        <v>#NUM!</v>
      </c>
      <c r="O323" s="1" t="e">
        <f>IF(Tableau_calcul[[#This Row],[Date]]=K322,"",IF(AND(K323=DATE(YEAR(A323)+1,MONTH(A323),DAY(A323)),Tableau_absentéisme_décomposé[[#This Row],[Traitement]]="Demi traitement"),"anniv DT",IF(COUNTIF($P$2:P322,"Demi traitement")+IF(AND($A$60=$A$61,$B$60=$B$61,$B$60="Demi traitement"),COUNTIF(B323:$B$367,"Demi traitement")-1,COUNTIF(B323:$B$367,"Demi traitement"))&lt;droits_DT,droits_DT-COUNTIF($P$2:P322,"Demi traitement")-IF(AND($A$60=$A$61,$B$60=$B$61,$B$60="Demi traitement"),COUNTIF(B323:$B$367,"Demi traitement")-1,COUNTIF(B323:$B$367,"Demi traitement")),0)))</f>
        <v>#NUM!</v>
      </c>
      <c r="P323" s="1" t="e">
        <f>IF(M323="","",IF(OR(M323="anniv PT",M323&gt;0),"Plein traitement",IF(OR(LEFT(Statut_agent,1)="A",LEFT(Statut_agent,1)="B",LEFT(Statut_agent,1)="C"),"Demi Traitement",IF(OR(O323="anniv DT",O323&gt;0),"Demi traitement","Sans traitement"))))</f>
        <v>#NUM!</v>
      </c>
    </row>
    <row r="324" spans="1:16" x14ac:dyDescent="0.25">
      <c r="A324" s="28">
        <f>IF(AND(OR(MOD(YEAR(Tableau_calcul[[#This Row],[Date]])-1,400)=0,AND(MOD(YEAR(Tableau_calcul[[#This Row],[Date]])-1,4)=0,MOD(YEAR(Tableau_calcul[[#This Row],[Date]])-1,100)&lt;&gt;0)),MONTH(A323)=2,DAY(A323)=28,COUNTIF($A$2:A323,DATE(YEAR(A323),2,28))&lt;2),DATE(YEAR(Tableau_calcul[[#This Row],[Date]])-1,2,29),IF(AND(DAY(A323)=28,MONTH(A323)=2,COUNTIF($A$2:A323,DATE(YEAR(A323)-1,2,28))+COUNTIF($A$2:A323,DATE(YEAR(A323),2,28))&lt;2),DATE(YEAR(Tableau_calcul[[#This Row],[Date]])-1,2,28),DATE(YEAR(Tableau_calcul[[#This Row],[Date]])-1,MONTH(Tableau_calcul[[#This Row],[Date]]),DAY(Tableau_calcul[[#This Row],[Date]]))))</f>
        <v>693917</v>
      </c>
      <c r="B324" s="1" t="str">
        <f>IF(Tableau_absentéisme_décomposé[[#This Row],[Date]]=A323,"",IFERROR(INDEX(Tableau_absentéisme[],IF(AND(Tableau_absentéisme_décomposé[[#This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4" s="1" t="e">
        <f ca="1">IF(Tableau_calcul[[#This Row],[Traitement]]="","",IF(Tableau_calcul[[#This Row],[Traitement]]&lt;&gt;IF(K322=K323,OFFSET(Tableau_calcul[[#This Row],[Traitement]],2,0),OFFSET(Tableau_calcul[[#This Row],[Traitement]],-1,0)),"début","continue"))</f>
        <v>#NUM!</v>
      </c>
      <c r="E324" s="1" t="e">
        <f ca="1">IF(Tableau_calcul[[#This Row],[Traitement]]="","",IF(Tableau_calcul[[#This Row],[Traitement]]&lt;&gt;IF(Tableau_calcul[[#This Row],[Date]]=K325,OFFSET(Tableau_calcul[[#This Row],[Traitement]],2,0),OFFSET(Tableau_calcul[[#This Row],[Traitement]],1,0)),"fin","continue"))</f>
        <v>#NUM!</v>
      </c>
      <c r="F324" s="1">
        <f ca="1">COUNTIF($D$2:D324,"début")</f>
        <v>0</v>
      </c>
      <c r="G324" s="1" t="e">
        <f>IF(Tableau_calcul[[#This Row],[Traitement]]="","",CONCATENATE(Tableau_calcul[[#This Row],[agrégat.période.début]],Tableau_calcul[[#This Row],[agrégat.num]]))</f>
        <v>#NUM!</v>
      </c>
      <c r="H324" s="1" t="e">
        <f>IF(Tableau_calcul[[#This Row],[Traitement]]="","",CONCATENATE(IF(Tableau_calcul[[#This Row],[agrégat.période.fin]]="fin","fin","continue"),Tableau_calcul[[#This Row],[agrégat.num]]))</f>
        <v>#NUM!</v>
      </c>
      <c r="I324" s="5" t="e">
        <f ca="1">IF(Tableau_calcul[[#This Row],[agrégat.période.début]]="début",Tableau_calcul[[#This Row],[Date]],"")</f>
        <v>#NUM!</v>
      </c>
      <c r="J324" s="5" t="e">
        <f>IF(Tableau_calcul[[#This Row],[Traitement]]="","",IF(Tableau_calcul[[#This Row],[agrégat.num.période.fin]]=H323,"",VLOOKUP(CONCATENATE("fin",Tableau_calcul[[#This Row],[agrégat.num]]),Tableau_calcul[[agrégat.num.période.fin]:[Date]],4,FALSE)))</f>
        <v>#NUM!</v>
      </c>
      <c r="K324" s="5">
        <f>IF(AND(OR(MOD(YEAR(K323),400)=0,AND(MOD(YEAR(K323),4)=0,MOD(YEAR(K323),100)&lt;&gt;0)),MONTH(K323)=2,DAY(K323)=28),K323+1,
IF(AND(MONTH(K323)=2,DAY(K323)=28,COUNTIF($K$2:K323,DATE(YEAR(K323)-1,2,28))+COUNTIF($K$2:K323,DATE(YEAR(K323),2,28))&lt;2),DATE(YEAR(K323),2,28),IF(ROW()=2,Date_survenance,K323+1)))</f>
        <v>321</v>
      </c>
      <c r="L32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4" s="24" t="e">
        <f>IF(Tableau_calcul[[#This Row],[Date]]=K323,"",IF(AND(K324=DATE(YEAR(A324)+1,MONTH(A324),DAY(A324)),Tableau_absentéisme_décomposé[[#This Row],[Traitement]]="Plein traitement"),"anniv PT",IF(COUNTIF($P$2:P323,"Plein traitement")+COUNTIF(B324:$B$367,"Plein traitement")&lt;droits_PT,droits_PT-COUNTIF($P$2:P323,"Plein traitement")-COUNTIF(B324:$B$367,"Plein traitement"),0)))</f>
        <v>#NUM!</v>
      </c>
      <c r="N324" s="1" t="e">
        <f>droits_DT</f>
        <v>#NUM!</v>
      </c>
      <c r="O324" s="1" t="e">
        <f>IF(Tableau_calcul[[#This Row],[Date]]=K323,"",IF(AND(K324=DATE(YEAR(A324)+1,MONTH(A324),DAY(A324)),Tableau_absentéisme_décomposé[[#This Row],[Traitement]]="Demi traitement"),"anniv DT",IF(COUNTIF($P$2:P323,"Demi traitement")+IF(AND($A$60=$A$61,$B$60=$B$61,$B$60="Demi traitement"),COUNTIF(B324:$B$367,"Demi traitement")-1,COUNTIF(B324:$B$367,"Demi traitement"))&lt;droits_DT,droits_DT-COUNTIF($P$2:P323,"Demi traitement")-IF(AND($A$60=$A$61,$B$60=$B$61,$B$60="Demi traitement"),COUNTIF(B324:$B$367,"Demi traitement")-1,COUNTIF(B324:$B$367,"Demi traitement")),0)))</f>
        <v>#NUM!</v>
      </c>
      <c r="P324" s="1" t="e">
        <f>IF(M324="","",IF(OR(M324="anniv PT",M324&gt;0),"Plein traitement",IF(OR(LEFT(Statut_agent,1)="A",LEFT(Statut_agent,1)="B",LEFT(Statut_agent,1)="C"),"Demi Traitement",IF(OR(O324="anniv DT",O324&gt;0),"Demi traitement","Sans traitement"))))</f>
        <v>#NUM!</v>
      </c>
    </row>
    <row r="325" spans="1:16" x14ac:dyDescent="0.25">
      <c r="A325" s="28">
        <f>IF(AND(OR(MOD(YEAR(Tableau_calcul[[#This Row],[Date]])-1,400)=0,AND(MOD(YEAR(Tableau_calcul[[#This Row],[Date]])-1,4)=0,MOD(YEAR(Tableau_calcul[[#This Row],[Date]])-1,100)&lt;&gt;0)),MONTH(A324)=2,DAY(A324)=28,COUNTIF($A$2:A324,DATE(YEAR(A324),2,28))&lt;2),DATE(YEAR(Tableau_calcul[[#This Row],[Date]])-1,2,29),IF(AND(DAY(A324)=28,MONTH(A324)=2,COUNTIF($A$2:A324,DATE(YEAR(A324)-1,2,28))+COUNTIF($A$2:A324,DATE(YEAR(A324),2,28))&lt;2),DATE(YEAR(Tableau_calcul[[#This Row],[Date]])-1,2,28),DATE(YEAR(Tableau_calcul[[#This Row],[Date]])-1,MONTH(Tableau_calcul[[#This Row],[Date]]),DAY(Tableau_calcul[[#This Row],[Date]]))))</f>
        <v>693918</v>
      </c>
      <c r="B325" s="1" t="str">
        <f>IF(Tableau_absentéisme_décomposé[[#This Row],[Date]]=A324,"",IFERROR(INDEX(Tableau_absentéisme[],IF(AND(Tableau_absentéisme_décomposé[[#This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5" s="1" t="e">
        <f ca="1">IF(Tableau_calcul[[#This Row],[Traitement]]="","",IF(Tableau_calcul[[#This Row],[Traitement]]&lt;&gt;IF(K323=K324,OFFSET(Tableau_calcul[[#This Row],[Traitement]],2,0),OFFSET(Tableau_calcul[[#This Row],[Traitement]],-1,0)),"début","continue"))</f>
        <v>#NUM!</v>
      </c>
      <c r="E325" s="1" t="e">
        <f ca="1">IF(Tableau_calcul[[#This Row],[Traitement]]="","",IF(Tableau_calcul[[#This Row],[Traitement]]&lt;&gt;IF(Tableau_calcul[[#This Row],[Date]]=K326,OFFSET(Tableau_calcul[[#This Row],[Traitement]],2,0),OFFSET(Tableau_calcul[[#This Row],[Traitement]],1,0)),"fin","continue"))</f>
        <v>#NUM!</v>
      </c>
      <c r="F325" s="1">
        <f ca="1">COUNTIF($D$2:D325,"début")</f>
        <v>0</v>
      </c>
      <c r="G325" s="1" t="e">
        <f>IF(Tableau_calcul[[#This Row],[Traitement]]="","",CONCATENATE(Tableau_calcul[[#This Row],[agrégat.période.début]],Tableau_calcul[[#This Row],[agrégat.num]]))</f>
        <v>#NUM!</v>
      </c>
      <c r="H325" s="1" t="e">
        <f>IF(Tableau_calcul[[#This Row],[Traitement]]="","",CONCATENATE(IF(Tableau_calcul[[#This Row],[agrégat.période.fin]]="fin","fin","continue"),Tableau_calcul[[#This Row],[agrégat.num]]))</f>
        <v>#NUM!</v>
      </c>
      <c r="I325" s="5" t="e">
        <f ca="1">IF(Tableau_calcul[[#This Row],[agrégat.période.début]]="début",Tableau_calcul[[#This Row],[Date]],"")</f>
        <v>#NUM!</v>
      </c>
      <c r="J325" s="5" t="e">
        <f>IF(Tableau_calcul[[#This Row],[Traitement]]="","",IF(Tableau_calcul[[#This Row],[agrégat.num.période.fin]]=H324,"",VLOOKUP(CONCATENATE("fin",Tableau_calcul[[#This Row],[agrégat.num]]),Tableau_calcul[[agrégat.num.période.fin]:[Date]],4,FALSE)))</f>
        <v>#NUM!</v>
      </c>
      <c r="K325" s="5">
        <f>IF(AND(OR(MOD(YEAR(K324),400)=0,AND(MOD(YEAR(K324),4)=0,MOD(YEAR(K324),100)&lt;&gt;0)),MONTH(K324)=2,DAY(K324)=28),K324+1,
IF(AND(MONTH(K324)=2,DAY(K324)=28,COUNTIF($K$2:K324,DATE(YEAR(K324)-1,2,28))+COUNTIF($K$2:K324,DATE(YEAR(K324),2,28))&lt;2),DATE(YEAR(K324),2,28),IF(ROW()=2,Date_survenance,K324+1)))</f>
        <v>322</v>
      </c>
      <c r="L32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5" s="24" t="e">
        <f>IF(Tableau_calcul[[#This Row],[Date]]=K324,"",IF(AND(K325=DATE(YEAR(A325)+1,MONTH(A325),DAY(A325)),Tableau_absentéisme_décomposé[[#This Row],[Traitement]]="Plein traitement"),"anniv PT",IF(COUNTIF($P$2:P324,"Plein traitement")+COUNTIF(B325:$B$367,"Plein traitement")&lt;droits_PT,droits_PT-COUNTIF($P$2:P324,"Plein traitement")-COUNTIF(B325:$B$367,"Plein traitement"),0)))</f>
        <v>#NUM!</v>
      </c>
      <c r="N325" s="1" t="e">
        <f>droits_DT</f>
        <v>#NUM!</v>
      </c>
      <c r="O325" s="1" t="e">
        <f>IF(Tableau_calcul[[#This Row],[Date]]=K324,"",IF(AND(K325=DATE(YEAR(A325)+1,MONTH(A325),DAY(A325)),Tableau_absentéisme_décomposé[[#This Row],[Traitement]]="Demi traitement"),"anniv DT",IF(COUNTIF($P$2:P324,"Demi traitement")+IF(AND($A$60=$A$61,$B$60=$B$61,$B$60="Demi traitement"),COUNTIF(B325:$B$367,"Demi traitement")-1,COUNTIF(B325:$B$367,"Demi traitement"))&lt;droits_DT,droits_DT-COUNTIF($P$2:P324,"Demi traitement")-IF(AND($A$60=$A$61,$B$60=$B$61,$B$60="Demi traitement"),COUNTIF(B325:$B$367,"Demi traitement")-1,COUNTIF(B325:$B$367,"Demi traitement")),0)))</f>
        <v>#NUM!</v>
      </c>
      <c r="P325" s="1" t="e">
        <f>IF(M325="","",IF(OR(M325="anniv PT",M325&gt;0),"Plein traitement",IF(OR(LEFT(Statut_agent,1)="A",LEFT(Statut_agent,1)="B",LEFT(Statut_agent,1)="C"),"Demi Traitement",IF(OR(O325="anniv DT",O325&gt;0),"Demi traitement","Sans traitement"))))</f>
        <v>#NUM!</v>
      </c>
    </row>
    <row r="326" spans="1:16" x14ac:dyDescent="0.25">
      <c r="A326" s="28">
        <f>IF(AND(OR(MOD(YEAR(Tableau_calcul[[#This Row],[Date]])-1,400)=0,AND(MOD(YEAR(Tableau_calcul[[#This Row],[Date]])-1,4)=0,MOD(YEAR(Tableau_calcul[[#This Row],[Date]])-1,100)&lt;&gt;0)),MONTH(A325)=2,DAY(A325)=28,COUNTIF($A$2:A325,DATE(YEAR(A325),2,28))&lt;2),DATE(YEAR(Tableau_calcul[[#This Row],[Date]])-1,2,29),IF(AND(DAY(A325)=28,MONTH(A325)=2,COUNTIF($A$2:A325,DATE(YEAR(A325)-1,2,28))+COUNTIF($A$2:A325,DATE(YEAR(A325),2,28))&lt;2),DATE(YEAR(Tableau_calcul[[#This Row],[Date]])-1,2,28),DATE(YEAR(Tableau_calcul[[#This Row],[Date]])-1,MONTH(Tableau_calcul[[#This Row],[Date]]),DAY(Tableau_calcul[[#This Row],[Date]]))))</f>
        <v>693919</v>
      </c>
      <c r="B326" s="1" t="str">
        <f>IF(Tableau_absentéisme_décomposé[[#This Row],[Date]]=A325,"",IFERROR(INDEX(Tableau_absentéisme[],IF(AND(Tableau_absentéisme_décomposé[[#This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6" s="1" t="e">
        <f ca="1">IF(Tableau_calcul[[#This Row],[Traitement]]="","",IF(Tableau_calcul[[#This Row],[Traitement]]&lt;&gt;IF(K324=K325,OFFSET(Tableau_calcul[[#This Row],[Traitement]],2,0),OFFSET(Tableau_calcul[[#This Row],[Traitement]],-1,0)),"début","continue"))</f>
        <v>#NUM!</v>
      </c>
      <c r="E326" s="1" t="e">
        <f ca="1">IF(Tableau_calcul[[#This Row],[Traitement]]="","",IF(Tableau_calcul[[#This Row],[Traitement]]&lt;&gt;IF(Tableau_calcul[[#This Row],[Date]]=K327,OFFSET(Tableau_calcul[[#This Row],[Traitement]],2,0),OFFSET(Tableau_calcul[[#This Row],[Traitement]],1,0)),"fin","continue"))</f>
        <v>#NUM!</v>
      </c>
      <c r="F326" s="1">
        <f ca="1">COUNTIF($D$2:D326,"début")</f>
        <v>0</v>
      </c>
      <c r="G326" s="1" t="e">
        <f>IF(Tableau_calcul[[#This Row],[Traitement]]="","",CONCATENATE(Tableau_calcul[[#This Row],[agrégat.période.début]],Tableau_calcul[[#This Row],[agrégat.num]]))</f>
        <v>#NUM!</v>
      </c>
      <c r="H326" s="1" t="e">
        <f>IF(Tableau_calcul[[#This Row],[Traitement]]="","",CONCATENATE(IF(Tableau_calcul[[#This Row],[agrégat.période.fin]]="fin","fin","continue"),Tableau_calcul[[#This Row],[agrégat.num]]))</f>
        <v>#NUM!</v>
      </c>
      <c r="I326" s="5" t="e">
        <f ca="1">IF(Tableau_calcul[[#This Row],[agrégat.période.début]]="début",Tableau_calcul[[#This Row],[Date]],"")</f>
        <v>#NUM!</v>
      </c>
      <c r="J326" s="5" t="e">
        <f>IF(Tableau_calcul[[#This Row],[Traitement]]="","",IF(Tableau_calcul[[#This Row],[agrégat.num.période.fin]]=H325,"",VLOOKUP(CONCATENATE("fin",Tableau_calcul[[#This Row],[agrégat.num]]),Tableau_calcul[[agrégat.num.période.fin]:[Date]],4,FALSE)))</f>
        <v>#NUM!</v>
      </c>
      <c r="K326" s="5">
        <f>IF(AND(OR(MOD(YEAR(K325),400)=0,AND(MOD(YEAR(K325),4)=0,MOD(YEAR(K325),100)&lt;&gt;0)),MONTH(K325)=2,DAY(K325)=28),K325+1,
IF(AND(MONTH(K325)=2,DAY(K325)=28,COUNTIF($K$2:K325,DATE(YEAR(K325)-1,2,28))+COUNTIF($K$2:K325,DATE(YEAR(K325),2,28))&lt;2),DATE(YEAR(K325),2,28),IF(ROW()=2,Date_survenance,K325+1)))</f>
        <v>323</v>
      </c>
      <c r="L32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6" s="24" t="e">
        <f>IF(Tableau_calcul[[#This Row],[Date]]=K325,"",IF(AND(K326=DATE(YEAR(A326)+1,MONTH(A326),DAY(A326)),Tableau_absentéisme_décomposé[[#This Row],[Traitement]]="Plein traitement"),"anniv PT",IF(COUNTIF($P$2:P325,"Plein traitement")+COUNTIF(B326:$B$367,"Plein traitement")&lt;droits_PT,droits_PT-COUNTIF($P$2:P325,"Plein traitement")-COUNTIF(B326:$B$367,"Plein traitement"),0)))</f>
        <v>#NUM!</v>
      </c>
      <c r="N326" s="1" t="e">
        <f>droits_DT</f>
        <v>#NUM!</v>
      </c>
      <c r="O326" s="1" t="e">
        <f>IF(Tableau_calcul[[#This Row],[Date]]=K325,"",IF(AND(K326=DATE(YEAR(A326)+1,MONTH(A326),DAY(A326)),Tableau_absentéisme_décomposé[[#This Row],[Traitement]]="Demi traitement"),"anniv DT",IF(COUNTIF($P$2:P325,"Demi traitement")+IF(AND($A$60=$A$61,$B$60=$B$61,$B$60="Demi traitement"),COUNTIF(B326:$B$367,"Demi traitement")-1,COUNTIF(B326:$B$367,"Demi traitement"))&lt;droits_DT,droits_DT-COUNTIF($P$2:P325,"Demi traitement")-IF(AND($A$60=$A$61,$B$60=$B$61,$B$60="Demi traitement"),COUNTIF(B326:$B$367,"Demi traitement")-1,COUNTIF(B326:$B$367,"Demi traitement")),0)))</f>
        <v>#NUM!</v>
      </c>
      <c r="P326" s="1" t="e">
        <f>IF(M326="","",IF(OR(M326="anniv PT",M326&gt;0),"Plein traitement",IF(OR(LEFT(Statut_agent,1)="A",LEFT(Statut_agent,1)="B",LEFT(Statut_agent,1)="C"),"Demi Traitement",IF(OR(O326="anniv DT",O326&gt;0),"Demi traitement","Sans traitement"))))</f>
        <v>#NUM!</v>
      </c>
    </row>
    <row r="327" spans="1:16" x14ac:dyDescent="0.25">
      <c r="A327" s="28">
        <f>IF(AND(OR(MOD(YEAR(Tableau_calcul[[#This Row],[Date]])-1,400)=0,AND(MOD(YEAR(Tableau_calcul[[#This Row],[Date]])-1,4)=0,MOD(YEAR(Tableau_calcul[[#This Row],[Date]])-1,100)&lt;&gt;0)),MONTH(A326)=2,DAY(A326)=28,COUNTIF($A$2:A326,DATE(YEAR(A326),2,28))&lt;2),DATE(YEAR(Tableau_calcul[[#This Row],[Date]])-1,2,29),IF(AND(DAY(A326)=28,MONTH(A326)=2,COUNTIF($A$2:A326,DATE(YEAR(A326)-1,2,28))+COUNTIF($A$2:A326,DATE(YEAR(A326),2,28))&lt;2),DATE(YEAR(Tableau_calcul[[#This Row],[Date]])-1,2,28),DATE(YEAR(Tableau_calcul[[#This Row],[Date]])-1,MONTH(Tableau_calcul[[#This Row],[Date]]),DAY(Tableau_calcul[[#This Row],[Date]]))))</f>
        <v>693920</v>
      </c>
      <c r="B327" s="1" t="str">
        <f>IF(Tableau_absentéisme_décomposé[[#This Row],[Date]]=A326,"",IFERROR(INDEX(Tableau_absentéisme[],IF(AND(Tableau_absentéisme_décomposé[[#This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7" s="1" t="e">
        <f ca="1">IF(Tableau_calcul[[#This Row],[Traitement]]="","",IF(Tableau_calcul[[#This Row],[Traitement]]&lt;&gt;IF(K325=K326,OFFSET(Tableau_calcul[[#This Row],[Traitement]],2,0),OFFSET(Tableau_calcul[[#This Row],[Traitement]],-1,0)),"début","continue"))</f>
        <v>#NUM!</v>
      </c>
      <c r="E327" s="1" t="e">
        <f ca="1">IF(Tableau_calcul[[#This Row],[Traitement]]="","",IF(Tableau_calcul[[#This Row],[Traitement]]&lt;&gt;IF(Tableau_calcul[[#This Row],[Date]]=K328,OFFSET(Tableau_calcul[[#This Row],[Traitement]],2,0),OFFSET(Tableau_calcul[[#This Row],[Traitement]],1,0)),"fin","continue"))</f>
        <v>#NUM!</v>
      </c>
      <c r="F327" s="1">
        <f ca="1">COUNTIF($D$2:D327,"début")</f>
        <v>0</v>
      </c>
      <c r="G327" s="1" t="e">
        <f>IF(Tableau_calcul[[#This Row],[Traitement]]="","",CONCATENATE(Tableau_calcul[[#This Row],[agrégat.période.début]],Tableau_calcul[[#This Row],[agrégat.num]]))</f>
        <v>#NUM!</v>
      </c>
      <c r="H327" s="1" t="e">
        <f>IF(Tableau_calcul[[#This Row],[Traitement]]="","",CONCATENATE(IF(Tableau_calcul[[#This Row],[agrégat.période.fin]]="fin","fin","continue"),Tableau_calcul[[#This Row],[agrégat.num]]))</f>
        <v>#NUM!</v>
      </c>
      <c r="I327" s="5" t="e">
        <f ca="1">IF(Tableau_calcul[[#This Row],[agrégat.période.début]]="début",Tableau_calcul[[#This Row],[Date]],"")</f>
        <v>#NUM!</v>
      </c>
      <c r="J327" s="5" t="e">
        <f>IF(Tableau_calcul[[#This Row],[Traitement]]="","",IF(Tableau_calcul[[#This Row],[agrégat.num.période.fin]]=H326,"",VLOOKUP(CONCATENATE("fin",Tableau_calcul[[#This Row],[agrégat.num]]),Tableau_calcul[[agrégat.num.période.fin]:[Date]],4,FALSE)))</f>
        <v>#NUM!</v>
      </c>
      <c r="K327" s="5">
        <f>IF(AND(OR(MOD(YEAR(K326),400)=0,AND(MOD(YEAR(K326),4)=0,MOD(YEAR(K326),100)&lt;&gt;0)),MONTH(K326)=2,DAY(K326)=28),K326+1,
IF(AND(MONTH(K326)=2,DAY(K326)=28,COUNTIF($K$2:K326,DATE(YEAR(K326)-1,2,28))+COUNTIF($K$2:K326,DATE(YEAR(K326),2,28))&lt;2),DATE(YEAR(K326),2,28),IF(ROW()=2,Date_survenance,K326+1)))</f>
        <v>324</v>
      </c>
      <c r="L32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7" s="24" t="e">
        <f>IF(Tableau_calcul[[#This Row],[Date]]=K326,"",IF(AND(K327=DATE(YEAR(A327)+1,MONTH(A327),DAY(A327)),Tableau_absentéisme_décomposé[[#This Row],[Traitement]]="Plein traitement"),"anniv PT",IF(COUNTIF($P$2:P326,"Plein traitement")+COUNTIF(B327:$B$367,"Plein traitement")&lt;droits_PT,droits_PT-COUNTIF($P$2:P326,"Plein traitement")-COUNTIF(B327:$B$367,"Plein traitement"),0)))</f>
        <v>#NUM!</v>
      </c>
      <c r="N327" s="1" t="e">
        <f>droits_DT</f>
        <v>#NUM!</v>
      </c>
      <c r="O327" s="1" t="e">
        <f>IF(Tableau_calcul[[#This Row],[Date]]=K326,"",IF(AND(K327=DATE(YEAR(A327)+1,MONTH(A327),DAY(A327)),Tableau_absentéisme_décomposé[[#This Row],[Traitement]]="Demi traitement"),"anniv DT",IF(COUNTIF($P$2:P326,"Demi traitement")+IF(AND($A$60=$A$61,$B$60=$B$61,$B$60="Demi traitement"),COUNTIF(B327:$B$367,"Demi traitement")-1,COUNTIF(B327:$B$367,"Demi traitement"))&lt;droits_DT,droits_DT-COUNTIF($P$2:P326,"Demi traitement")-IF(AND($A$60=$A$61,$B$60=$B$61,$B$60="Demi traitement"),COUNTIF(B327:$B$367,"Demi traitement")-1,COUNTIF(B327:$B$367,"Demi traitement")),0)))</f>
        <v>#NUM!</v>
      </c>
      <c r="P327" s="1" t="e">
        <f>IF(M327="","",IF(OR(M327="anniv PT",M327&gt;0),"Plein traitement",IF(OR(LEFT(Statut_agent,1)="A",LEFT(Statut_agent,1)="B",LEFT(Statut_agent,1)="C"),"Demi Traitement",IF(OR(O327="anniv DT",O327&gt;0),"Demi traitement","Sans traitement"))))</f>
        <v>#NUM!</v>
      </c>
    </row>
    <row r="328" spans="1:16" x14ac:dyDescent="0.25">
      <c r="A328" s="28">
        <f>IF(AND(OR(MOD(YEAR(Tableau_calcul[[#This Row],[Date]])-1,400)=0,AND(MOD(YEAR(Tableau_calcul[[#This Row],[Date]])-1,4)=0,MOD(YEAR(Tableau_calcul[[#This Row],[Date]])-1,100)&lt;&gt;0)),MONTH(A327)=2,DAY(A327)=28,COUNTIF($A$2:A327,DATE(YEAR(A327),2,28))&lt;2),DATE(YEAR(Tableau_calcul[[#This Row],[Date]])-1,2,29),IF(AND(DAY(A327)=28,MONTH(A327)=2,COUNTIF($A$2:A327,DATE(YEAR(A327)-1,2,28))+COUNTIF($A$2:A327,DATE(YEAR(A327),2,28))&lt;2),DATE(YEAR(Tableau_calcul[[#This Row],[Date]])-1,2,28),DATE(YEAR(Tableau_calcul[[#This Row],[Date]])-1,MONTH(Tableau_calcul[[#This Row],[Date]]),DAY(Tableau_calcul[[#This Row],[Date]]))))</f>
        <v>693921</v>
      </c>
      <c r="B328" s="1" t="str">
        <f>IF(Tableau_absentéisme_décomposé[[#This Row],[Date]]=A327,"",IFERROR(INDEX(Tableau_absentéisme[],IF(AND(Tableau_absentéisme_décomposé[[#This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8" s="1" t="e">
        <f ca="1">IF(Tableau_calcul[[#This Row],[Traitement]]="","",IF(Tableau_calcul[[#This Row],[Traitement]]&lt;&gt;IF(K326=K327,OFFSET(Tableau_calcul[[#This Row],[Traitement]],2,0),OFFSET(Tableau_calcul[[#This Row],[Traitement]],-1,0)),"début","continue"))</f>
        <v>#NUM!</v>
      </c>
      <c r="E328" s="1" t="e">
        <f ca="1">IF(Tableau_calcul[[#This Row],[Traitement]]="","",IF(Tableau_calcul[[#This Row],[Traitement]]&lt;&gt;IF(Tableau_calcul[[#This Row],[Date]]=K329,OFFSET(Tableau_calcul[[#This Row],[Traitement]],2,0),OFFSET(Tableau_calcul[[#This Row],[Traitement]],1,0)),"fin","continue"))</f>
        <v>#NUM!</v>
      </c>
      <c r="F328" s="1">
        <f ca="1">COUNTIF($D$2:D328,"début")</f>
        <v>0</v>
      </c>
      <c r="G328" s="1" t="e">
        <f>IF(Tableau_calcul[[#This Row],[Traitement]]="","",CONCATENATE(Tableau_calcul[[#This Row],[agrégat.période.début]],Tableau_calcul[[#This Row],[agrégat.num]]))</f>
        <v>#NUM!</v>
      </c>
      <c r="H328" s="1" t="e">
        <f>IF(Tableau_calcul[[#This Row],[Traitement]]="","",CONCATENATE(IF(Tableau_calcul[[#This Row],[agrégat.période.fin]]="fin","fin","continue"),Tableau_calcul[[#This Row],[agrégat.num]]))</f>
        <v>#NUM!</v>
      </c>
      <c r="I328" s="5" t="e">
        <f ca="1">IF(Tableau_calcul[[#This Row],[agrégat.période.début]]="début",Tableau_calcul[[#This Row],[Date]],"")</f>
        <v>#NUM!</v>
      </c>
      <c r="J328" s="5" t="e">
        <f>IF(Tableau_calcul[[#This Row],[Traitement]]="","",IF(Tableau_calcul[[#This Row],[agrégat.num.période.fin]]=H327,"",VLOOKUP(CONCATENATE("fin",Tableau_calcul[[#This Row],[agrégat.num]]),Tableau_calcul[[agrégat.num.période.fin]:[Date]],4,FALSE)))</f>
        <v>#NUM!</v>
      </c>
      <c r="K328" s="5">
        <f>IF(AND(OR(MOD(YEAR(K327),400)=0,AND(MOD(YEAR(K327),4)=0,MOD(YEAR(K327),100)&lt;&gt;0)),MONTH(K327)=2,DAY(K327)=28),K327+1,
IF(AND(MONTH(K327)=2,DAY(K327)=28,COUNTIF($K$2:K327,DATE(YEAR(K327)-1,2,28))+COUNTIF($K$2:K327,DATE(YEAR(K327),2,28))&lt;2),DATE(YEAR(K327),2,28),IF(ROW()=2,Date_survenance,K327+1)))</f>
        <v>325</v>
      </c>
      <c r="L32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8" s="24" t="e">
        <f>IF(Tableau_calcul[[#This Row],[Date]]=K327,"",IF(AND(K328=DATE(YEAR(A328)+1,MONTH(A328),DAY(A328)),Tableau_absentéisme_décomposé[[#This Row],[Traitement]]="Plein traitement"),"anniv PT",IF(COUNTIF($P$2:P327,"Plein traitement")+COUNTIF(B328:$B$367,"Plein traitement")&lt;droits_PT,droits_PT-COUNTIF($P$2:P327,"Plein traitement")-COUNTIF(B328:$B$367,"Plein traitement"),0)))</f>
        <v>#NUM!</v>
      </c>
      <c r="N328" s="1" t="e">
        <f>droits_DT</f>
        <v>#NUM!</v>
      </c>
      <c r="O328" s="1" t="e">
        <f>IF(Tableau_calcul[[#This Row],[Date]]=K327,"",IF(AND(K328=DATE(YEAR(A328)+1,MONTH(A328),DAY(A328)),Tableau_absentéisme_décomposé[[#This Row],[Traitement]]="Demi traitement"),"anniv DT",IF(COUNTIF($P$2:P327,"Demi traitement")+IF(AND($A$60=$A$61,$B$60=$B$61,$B$60="Demi traitement"),COUNTIF(B328:$B$367,"Demi traitement")-1,COUNTIF(B328:$B$367,"Demi traitement"))&lt;droits_DT,droits_DT-COUNTIF($P$2:P327,"Demi traitement")-IF(AND($A$60=$A$61,$B$60=$B$61,$B$60="Demi traitement"),COUNTIF(B328:$B$367,"Demi traitement")-1,COUNTIF(B328:$B$367,"Demi traitement")),0)))</f>
        <v>#NUM!</v>
      </c>
      <c r="P328" s="1" t="e">
        <f>IF(M328="","",IF(OR(M328="anniv PT",M328&gt;0),"Plein traitement",IF(OR(LEFT(Statut_agent,1)="A",LEFT(Statut_agent,1)="B",LEFT(Statut_agent,1)="C"),"Demi Traitement",IF(OR(O328="anniv DT",O328&gt;0),"Demi traitement","Sans traitement"))))</f>
        <v>#NUM!</v>
      </c>
    </row>
    <row r="329" spans="1:16" x14ac:dyDescent="0.25">
      <c r="A329" s="28">
        <f>IF(AND(OR(MOD(YEAR(Tableau_calcul[[#This Row],[Date]])-1,400)=0,AND(MOD(YEAR(Tableau_calcul[[#This Row],[Date]])-1,4)=0,MOD(YEAR(Tableau_calcul[[#This Row],[Date]])-1,100)&lt;&gt;0)),MONTH(A328)=2,DAY(A328)=28,COUNTIF($A$2:A328,DATE(YEAR(A328),2,28))&lt;2),DATE(YEAR(Tableau_calcul[[#This Row],[Date]])-1,2,29),IF(AND(DAY(A328)=28,MONTH(A328)=2,COUNTIF($A$2:A328,DATE(YEAR(A328)-1,2,28))+COUNTIF($A$2:A328,DATE(YEAR(A328),2,28))&lt;2),DATE(YEAR(Tableau_calcul[[#This Row],[Date]])-1,2,28),DATE(YEAR(Tableau_calcul[[#This Row],[Date]])-1,MONTH(Tableau_calcul[[#This Row],[Date]]),DAY(Tableau_calcul[[#This Row],[Date]]))))</f>
        <v>693922</v>
      </c>
      <c r="B329" s="1" t="str">
        <f>IF(Tableau_absentéisme_décomposé[[#This Row],[Date]]=A328,"",IFERROR(INDEX(Tableau_absentéisme[],IF(AND(Tableau_absentéisme_décomposé[[#This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29" s="1" t="e">
        <f ca="1">IF(Tableau_calcul[[#This Row],[Traitement]]="","",IF(Tableau_calcul[[#This Row],[Traitement]]&lt;&gt;IF(K327=K328,OFFSET(Tableau_calcul[[#This Row],[Traitement]],2,0),OFFSET(Tableau_calcul[[#This Row],[Traitement]],-1,0)),"début","continue"))</f>
        <v>#NUM!</v>
      </c>
      <c r="E329" s="1" t="e">
        <f ca="1">IF(Tableau_calcul[[#This Row],[Traitement]]="","",IF(Tableau_calcul[[#This Row],[Traitement]]&lt;&gt;IF(Tableau_calcul[[#This Row],[Date]]=K330,OFFSET(Tableau_calcul[[#This Row],[Traitement]],2,0),OFFSET(Tableau_calcul[[#This Row],[Traitement]],1,0)),"fin","continue"))</f>
        <v>#NUM!</v>
      </c>
      <c r="F329" s="1">
        <f ca="1">COUNTIF($D$2:D329,"début")</f>
        <v>0</v>
      </c>
      <c r="G329" s="1" t="e">
        <f>IF(Tableau_calcul[[#This Row],[Traitement]]="","",CONCATENATE(Tableau_calcul[[#This Row],[agrégat.période.début]],Tableau_calcul[[#This Row],[agrégat.num]]))</f>
        <v>#NUM!</v>
      </c>
      <c r="H329" s="1" t="e">
        <f>IF(Tableau_calcul[[#This Row],[Traitement]]="","",CONCATENATE(IF(Tableau_calcul[[#This Row],[agrégat.période.fin]]="fin","fin","continue"),Tableau_calcul[[#This Row],[agrégat.num]]))</f>
        <v>#NUM!</v>
      </c>
      <c r="I329" s="5" t="e">
        <f ca="1">IF(Tableau_calcul[[#This Row],[agrégat.période.début]]="début",Tableau_calcul[[#This Row],[Date]],"")</f>
        <v>#NUM!</v>
      </c>
      <c r="J329" s="5" t="e">
        <f>IF(Tableau_calcul[[#This Row],[Traitement]]="","",IF(Tableau_calcul[[#This Row],[agrégat.num.période.fin]]=H328,"",VLOOKUP(CONCATENATE("fin",Tableau_calcul[[#This Row],[agrégat.num]]),Tableau_calcul[[agrégat.num.période.fin]:[Date]],4,FALSE)))</f>
        <v>#NUM!</v>
      </c>
      <c r="K329" s="5">
        <f>IF(AND(OR(MOD(YEAR(K328),400)=0,AND(MOD(YEAR(K328),4)=0,MOD(YEAR(K328),100)&lt;&gt;0)),MONTH(K328)=2,DAY(K328)=28),K328+1,
IF(AND(MONTH(K328)=2,DAY(K328)=28,COUNTIF($K$2:K328,DATE(YEAR(K328)-1,2,28))+COUNTIF($K$2:K328,DATE(YEAR(K328),2,28))&lt;2),DATE(YEAR(K328),2,28),IF(ROW()=2,Date_survenance,K328+1)))</f>
        <v>326</v>
      </c>
      <c r="L32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29" s="24" t="e">
        <f>IF(Tableau_calcul[[#This Row],[Date]]=K328,"",IF(AND(K329=DATE(YEAR(A329)+1,MONTH(A329),DAY(A329)),Tableau_absentéisme_décomposé[[#This Row],[Traitement]]="Plein traitement"),"anniv PT",IF(COUNTIF($P$2:P328,"Plein traitement")+COUNTIF(B329:$B$367,"Plein traitement")&lt;droits_PT,droits_PT-COUNTIF($P$2:P328,"Plein traitement")-COUNTIF(B329:$B$367,"Plein traitement"),0)))</f>
        <v>#NUM!</v>
      </c>
      <c r="N329" s="1" t="e">
        <f>droits_DT</f>
        <v>#NUM!</v>
      </c>
      <c r="O329" s="1" t="e">
        <f>IF(Tableau_calcul[[#This Row],[Date]]=K328,"",IF(AND(K329=DATE(YEAR(A329)+1,MONTH(A329),DAY(A329)),Tableau_absentéisme_décomposé[[#This Row],[Traitement]]="Demi traitement"),"anniv DT",IF(COUNTIF($P$2:P328,"Demi traitement")+IF(AND($A$60=$A$61,$B$60=$B$61,$B$60="Demi traitement"),COUNTIF(B329:$B$367,"Demi traitement")-1,COUNTIF(B329:$B$367,"Demi traitement"))&lt;droits_DT,droits_DT-COUNTIF($P$2:P328,"Demi traitement")-IF(AND($A$60=$A$61,$B$60=$B$61,$B$60="Demi traitement"),COUNTIF(B329:$B$367,"Demi traitement")-1,COUNTIF(B329:$B$367,"Demi traitement")),0)))</f>
        <v>#NUM!</v>
      </c>
      <c r="P329" s="1" t="e">
        <f>IF(M329="","",IF(OR(M329="anniv PT",M329&gt;0),"Plein traitement",IF(OR(LEFT(Statut_agent,1)="A",LEFT(Statut_agent,1)="B",LEFT(Statut_agent,1)="C"),"Demi Traitement",IF(OR(O329="anniv DT",O329&gt;0),"Demi traitement","Sans traitement"))))</f>
        <v>#NUM!</v>
      </c>
    </row>
    <row r="330" spans="1:16" x14ac:dyDescent="0.25">
      <c r="A330" s="28">
        <f>IF(AND(OR(MOD(YEAR(Tableau_calcul[[#This Row],[Date]])-1,400)=0,AND(MOD(YEAR(Tableau_calcul[[#This Row],[Date]])-1,4)=0,MOD(YEAR(Tableau_calcul[[#This Row],[Date]])-1,100)&lt;&gt;0)),MONTH(A329)=2,DAY(A329)=28,COUNTIF($A$2:A329,DATE(YEAR(A329),2,28))&lt;2),DATE(YEAR(Tableau_calcul[[#This Row],[Date]])-1,2,29),IF(AND(DAY(A329)=28,MONTH(A329)=2,COUNTIF($A$2:A329,DATE(YEAR(A329)-1,2,28))+COUNTIF($A$2:A329,DATE(YEAR(A329),2,28))&lt;2),DATE(YEAR(Tableau_calcul[[#This Row],[Date]])-1,2,28),DATE(YEAR(Tableau_calcul[[#This Row],[Date]])-1,MONTH(Tableau_calcul[[#This Row],[Date]]),DAY(Tableau_calcul[[#This Row],[Date]]))))</f>
        <v>693923</v>
      </c>
      <c r="B330" s="1" t="str">
        <f>IF(Tableau_absentéisme_décomposé[[#This Row],[Date]]=A329,"",IFERROR(INDEX(Tableau_absentéisme[],IF(AND(Tableau_absentéisme_décomposé[[#This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0" s="1" t="e">
        <f ca="1">IF(Tableau_calcul[[#This Row],[Traitement]]="","",IF(Tableau_calcul[[#This Row],[Traitement]]&lt;&gt;IF(K328=K329,OFFSET(Tableau_calcul[[#This Row],[Traitement]],2,0),OFFSET(Tableau_calcul[[#This Row],[Traitement]],-1,0)),"début","continue"))</f>
        <v>#NUM!</v>
      </c>
      <c r="E330" s="1" t="e">
        <f ca="1">IF(Tableau_calcul[[#This Row],[Traitement]]="","",IF(Tableau_calcul[[#This Row],[Traitement]]&lt;&gt;IF(Tableau_calcul[[#This Row],[Date]]=K331,OFFSET(Tableau_calcul[[#This Row],[Traitement]],2,0),OFFSET(Tableau_calcul[[#This Row],[Traitement]],1,0)),"fin","continue"))</f>
        <v>#NUM!</v>
      </c>
      <c r="F330" s="1">
        <f ca="1">COUNTIF($D$2:D330,"début")</f>
        <v>0</v>
      </c>
      <c r="G330" s="1" t="e">
        <f>IF(Tableau_calcul[[#This Row],[Traitement]]="","",CONCATENATE(Tableau_calcul[[#This Row],[agrégat.période.début]],Tableau_calcul[[#This Row],[agrégat.num]]))</f>
        <v>#NUM!</v>
      </c>
      <c r="H330" s="1" t="e">
        <f>IF(Tableau_calcul[[#This Row],[Traitement]]="","",CONCATENATE(IF(Tableau_calcul[[#This Row],[agrégat.période.fin]]="fin","fin","continue"),Tableau_calcul[[#This Row],[agrégat.num]]))</f>
        <v>#NUM!</v>
      </c>
      <c r="I330" s="5" t="e">
        <f ca="1">IF(Tableau_calcul[[#This Row],[agrégat.période.début]]="début",Tableau_calcul[[#This Row],[Date]],"")</f>
        <v>#NUM!</v>
      </c>
      <c r="J330" s="5" t="e">
        <f>IF(Tableau_calcul[[#This Row],[Traitement]]="","",IF(Tableau_calcul[[#This Row],[agrégat.num.période.fin]]=H329,"",VLOOKUP(CONCATENATE("fin",Tableau_calcul[[#This Row],[agrégat.num]]),Tableau_calcul[[agrégat.num.période.fin]:[Date]],4,FALSE)))</f>
        <v>#NUM!</v>
      </c>
      <c r="K330" s="5">
        <f>IF(AND(OR(MOD(YEAR(K329),400)=0,AND(MOD(YEAR(K329),4)=0,MOD(YEAR(K329),100)&lt;&gt;0)),MONTH(K329)=2,DAY(K329)=28),K329+1,
IF(AND(MONTH(K329)=2,DAY(K329)=28,COUNTIF($K$2:K329,DATE(YEAR(K329)-1,2,28))+COUNTIF($K$2:K329,DATE(YEAR(K329),2,28))&lt;2),DATE(YEAR(K329),2,28),IF(ROW()=2,Date_survenance,K329+1)))</f>
        <v>327</v>
      </c>
      <c r="L33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0" s="24" t="e">
        <f>IF(Tableau_calcul[[#This Row],[Date]]=K329,"",IF(AND(K330=DATE(YEAR(A330)+1,MONTH(A330),DAY(A330)),Tableau_absentéisme_décomposé[[#This Row],[Traitement]]="Plein traitement"),"anniv PT",IF(COUNTIF($P$2:P329,"Plein traitement")+COUNTIF(B330:$B$367,"Plein traitement")&lt;droits_PT,droits_PT-COUNTIF($P$2:P329,"Plein traitement")-COUNTIF(B330:$B$367,"Plein traitement"),0)))</f>
        <v>#NUM!</v>
      </c>
      <c r="N330" s="1" t="e">
        <f>droits_DT</f>
        <v>#NUM!</v>
      </c>
      <c r="O330" s="1" t="e">
        <f>IF(Tableau_calcul[[#This Row],[Date]]=K329,"",IF(AND(K330=DATE(YEAR(A330)+1,MONTH(A330),DAY(A330)),Tableau_absentéisme_décomposé[[#This Row],[Traitement]]="Demi traitement"),"anniv DT",IF(COUNTIF($P$2:P329,"Demi traitement")+IF(AND($A$60=$A$61,$B$60=$B$61,$B$60="Demi traitement"),COUNTIF(B330:$B$367,"Demi traitement")-1,COUNTIF(B330:$B$367,"Demi traitement"))&lt;droits_DT,droits_DT-COUNTIF($P$2:P329,"Demi traitement")-IF(AND($A$60=$A$61,$B$60=$B$61,$B$60="Demi traitement"),COUNTIF(B330:$B$367,"Demi traitement")-1,COUNTIF(B330:$B$367,"Demi traitement")),0)))</f>
        <v>#NUM!</v>
      </c>
      <c r="P330" s="1" t="e">
        <f>IF(M330="","",IF(OR(M330="anniv PT",M330&gt;0),"Plein traitement",IF(OR(LEFT(Statut_agent,1)="A",LEFT(Statut_agent,1)="B",LEFT(Statut_agent,1)="C"),"Demi Traitement",IF(OR(O330="anniv DT",O330&gt;0),"Demi traitement","Sans traitement"))))</f>
        <v>#NUM!</v>
      </c>
    </row>
    <row r="331" spans="1:16" x14ac:dyDescent="0.25">
      <c r="A331" s="28">
        <f>IF(AND(OR(MOD(YEAR(Tableau_calcul[[#This Row],[Date]])-1,400)=0,AND(MOD(YEAR(Tableau_calcul[[#This Row],[Date]])-1,4)=0,MOD(YEAR(Tableau_calcul[[#This Row],[Date]])-1,100)&lt;&gt;0)),MONTH(A330)=2,DAY(A330)=28,COUNTIF($A$2:A330,DATE(YEAR(A330),2,28))&lt;2),DATE(YEAR(Tableau_calcul[[#This Row],[Date]])-1,2,29),IF(AND(DAY(A330)=28,MONTH(A330)=2,COUNTIF($A$2:A330,DATE(YEAR(A330)-1,2,28))+COUNTIF($A$2:A330,DATE(YEAR(A330),2,28))&lt;2),DATE(YEAR(Tableau_calcul[[#This Row],[Date]])-1,2,28),DATE(YEAR(Tableau_calcul[[#This Row],[Date]])-1,MONTH(Tableau_calcul[[#This Row],[Date]]),DAY(Tableau_calcul[[#This Row],[Date]]))))</f>
        <v>693924</v>
      </c>
      <c r="B331" s="1" t="str">
        <f>IF(Tableau_absentéisme_décomposé[[#This Row],[Date]]=A330,"",IFERROR(INDEX(Tableau_absentéisme[],IF(AND(Tableau_absentéisme_décomposé[[#This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1" s="1" t="e">
        <f ca="1">IF(Tableau_calcul[[#This Row],[Traitement]]="","",IF(Tableau_calcul[[#This Row],[Traitement]]&lt;&gt;IF(K329=K330,OFFSET(Tableau_calcul[[#This Row],[Traitement]],2,0),OFFSET(Tableau_calcul[[#This Row],[Traitement]],-1,0)),"début","continue"))</f>
        <v>#NUM!</v>
      </c>
      <c r="E331" s="1" t="e">
        <f ca="1">IF(Tableau_calcul[[#This Row],[Traitement]]="","",IF(Tableau_calcul[[#This Row],[Traitement]]&lt;&gt;IF(Tableau_calcul[[#This Row],[Date]]=K332,OFFSET(Tableau_calcul[[#This Row],[Traitement]],2,0),OFFSET(Tableau_calcul[[#This Row],[Traitement]],1,0)),"fin","continue"))</f>
        <v>#NUM!</v>
      </c>
      <c r="F331" s="1">
        <f ca="1">COUNTIF($D$2:D331,"début")</f>
        <v>0</v>
      </c>
      <c r="G331" s="1" t="e">
        <f>IF(Tableau_calcul[[#This Row],[Traitement]]="","",CONCATENATE(Tableau_calcul[[#This Row],[agrégat.période.début]],Tableau_calcul[[#This Row],[agrégat.num]]))</f>
        <v>#NUM!</v>
      </c>
      <c r="H331" s="1" t="e">
        <f>IF(Tableau_calcul[[#This Row],[Traitement]]="","",CONCATENATE(IF(Tableau_calcul[[#This Row],[agrégat.période.fin]]="fin","fin","continue"),Tableau_calcul[[#This Row],[agrégat.num]]))</f>
        <v>#NUM!</v>
      </c>
      <c r="I331" s="5" t="e">
        <f ca="1">IF(Tableau_calcul[[#This Row],[agrégat.période.début]]="début",Tableau_calcul[[#This Row],[Date]],"")</f>
        <v>#NUM!</v>
      </c>
      <c r="J331" s="5" t="e">
        <f>IF(Tableau_calcul[[#This Row],[Traitement]]="","",IF(Tableau_calcul[[#This Row],[agrégat.num.période.fin]]=H330,"",VLOOKUP(CONCATENATE("fin",Tableau_calcul[[#This Row],[agrégat.num]]),Tableau_calcul[[agrégat.num.période.fin]:[Date]],4,FALSE)))</f>
        <v>#NUM!</v>
      </c>
      <c r="K331" s="5">
        <f>IF(AND(OR(MOD(YEAR(K330),400)=0,AND(MOD(YEAR(K330),4)=0,MOD(YEAR(K330),100)&lt;&gt;0)),MONTH(K330)=2,DAY(K330)=28),K330+1,
IF(AND(MONTH(K330)=2,DAY(K330)=28,COUNTIF($K$2:K330,DATE(YEAR(K330)-1,2,28))+COUNTIF($K$2:K330,DATE(YEAR(K330),2,28))&lt;2),DATE(YEAR(K330),2,28),IF(ROW()=2,Date_survenance,K330+1)))</f>
        <v>328</v>
      </c>
      <c r="L33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1" s="24" t="e">
        <f>IF(Tableau_calcul[[#This Row],[Date]]=K330,"",IF(AND(K331=DATE(YEAR(A331)+1,MONTH(A331),DAY(A331)),Tableau_absentéisme_décomposé[[#This Row],[Traitement]]="Plein traitement"),"anniv PT",IF(COUNTIF($P$2:P330,"Plein traitement")+COUNTIF(B331:$B$367,"Plein traitement")&lt;droits_PT,droits_PT-COUNTIF($P$2:P330,"Plein traitement")-COUNTIF(B331:$B$367,"Plein traitement"),0)))</f>
        <v>#NUM!</v>
      </c>
      <c r="N331" s="1" t="e">
        <f>droits_DT</f>
        <v>#NUM!</v>
      </c>
      <c r="O331" s="1" t="e">
        <f>IF(Tableau_calcul[[#This Row],[Date]]=K330,"",IF(AND(K331=DATE(YEAR(A331)+1,MONTH(A331),DAY(A331)),Tableau_absentéisme_décomposé[[#This Row],[Traitement]]="Demi traitement"),"anniv DT",IF(COUNTIF($P$2:P330,"Demi traitement")+IF(AND($A$60=$A$61,$B$60=$B$61,$B$60="Demi traitement"),COUNTIF(B331:$B$367,"Demi traitement")-1,COUNTIF(B331:$B$367,"Demi traitement"))&lt;droits_DT,droits_DT-COUNTIF($P$2:P330,"Demi traitement")-IF(AND($A$60=$A$61,$B$60=$B$61,$B$60="Demi traitement"),COUNTIF(B331:$B$367,"Demi traitement")-1,COUNTIF(B331:$B$367,"Demi traitement")),0)))</f>
        <v>#NUM!</v>
      </c>
      <c r="P331" s="1" t="e">
        <f>IF(M331="","",IF(OR(M331="anniv PT",M331&gt;0),"Plein traitement",IF(OR(LEFT(Statut_agent,1)="A",LEFT(Statut_agent,1)="B",LEFT(Statut_agent,1)="C"),"Demi Traitement",IF(OR(O331="anniv DT",O331&gt;0),"Demi traitement","Sans traitement"))))</f>
        <v>#NUM!</v>
      </c>
    </row>
    <row r="332" spans="1:16" x14ac:dyDescent="0.25">
      <c r="A332" s="28">
        <f>IF(AND(OR(MOD(YEAR(Tableau_calcul[[#This Row],[Date]])-1,400)=0,AND(MOD(YEAR(Tableau_calcul[[#This Row],[Date]])-1,4)=0,MOD(YEAR(Tableau_calcul[[#This Row],[Date]])-1,100)&lt;&gt;0)),MONTH(A331)=2,DAY(A331)=28,COUNTIF($A$2:A331,DATE(YEAR(A331),2,28))&lt;2),DATE(YEAR(Tableau_calcul[[#This Row],[Date]])-1,2,29),IF(AND(DAY(A331)=28,MONTH(A331)=2,COUNTIF($A$2:A331,DATE(YEAR(A331)-1,2,28))+COUNTIF($A$2:A331,DATE(YEAR(A331),2,28))&lt;2),DATE(YEAR(Tableau_calcul[[#This Row],[Date]])-1,2,28),DATE(YEAR(Tableau_calcul[[#This Row],[Date]])-1,MONTH(Tableau_calcul[[#This Row],[Date]]),DAY(Tableau_calcul[[#This Row],[Date]]))))</f>
        <v>693925</v>
      </c>
      <c r="B332" s="1" t="str">
        <f>IF(Tableau_absentéisme_décomposé[[#This Row],[Date]]=A331,"",IFERROR(INDEX(Tableau_absentéisme[],IF(AND(Tableau_absentéisme_décomposé[[#This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2" s="1" t="e">
        <f ca="1">IF(Tableau_calcul[[#This Row],[Traitement]]="","",IF(Tableau_calcul[[#This Row],[Traitement]]&lt;&gt;IF(K330=K331,OFFSET(Tableau_calcul[[#This Row],[Traitement]],2,0),OFFSET(Tableau_calcul[[#This Row],[Traitement]],-1,0)),"début","continue"))</f>
        <v>#NUM!</v>
      </c>
      <c r="E332" s="1" t="e">
        <f ca="1">IF(Tableau_calcul[[#This Row],[Traitement]]="","",IF(Tableau_calcul[[#This Row],[Traitement]]&lt;&gt;IF(Tableau_calcul[[#This Row],[Date]]=K333,OFFSET(Tableau_calcul[[#This Row],[Traitement]],2,0),OFFSET(Tableau_calcul[[#This Row],[Traitement]],1,0)),"fin","continue"))</f>
        <v>#NUM!</v>
      </c>
      <c r="F332" s="1">
        <f ca="1">COUNTIF($D$2:D332,"début")</f>
        <v>0</v>
      </c>
      <c r="G332" s="1" t="e">
        <f>IF(Tableau_calcul[[#This Row],[Traitement]]="","",CONCATENATE(Tableau_calcul[[#This Row],[agrégat.période.début]],Tableau_calcul[[#This Row],[agrégat.num]]))</f>
        <v>#NUM!</v>
      </c>
      <c r="H332" s="1" t="e">
        <f>IF(Tableau_calcul[[#This Row],[Traitement]]="","",CONCATENATE(IF(Tableau_calcul[[#This Row],[agrégat.période.fin]]="fin","fin","continue"),Tableau_calcul[[#This Row],[agrégat.num]]))</f>
        <v>#NUM!</v>
      </c>
      <c r="I332" s="5" t="e">
        <f ca="1">IF(Tableau_calcul[[#This Row],[agrégat.période.début]]="début",Tableau_calcul[[#This Row],[Date]],"")</f>
        <v>#NUM!</v>
      </c>
      <c r="J332" s="5" t="e">
        <f>IF(Tableau_calcul[[#This Row],[Traitement]]="","",IF(Tableau_calcul[[#This Row],[agrégat.num.période.fin]]=H331,"",VLOOKUP(CONCATENATE("fin",Tableau_calcul[[#This Row],[agrégat.num]]),Tableau_calcul[[agrégat.num.période.fin]:[Date]],4,FALSE)))</f>
        <v>#NUM!</v>
      </c>
      <c r="K332" s="5">
        <f>IF(AND(OR(MOD(YEAR(K331),400)=0,AND(MOD(YEAR(K331),4)=0,MOD(YEAR(K331),100)&lt;&gt;0)),MONTH(K331)=2,DAY(K331)=28),K331+1,
IF(AND(MONTH(K331)=2,DAY(K331)=28,COUNTIF($K$2:K331,DATE(YEAR(K331)-1,2,28))+COUNTIF($K$2:K331,DATE(YEAR(K331),2,28))&lt;2),DATE(YEAR(K331),2,28),IF(ROW()=2,Date_survenance,K331+1)))</f>
        <v>329</v>
      </c>
      <c r="L33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2" s="24" t="e">
        <f>IF(Tableau_calcul[[#This Row],[Date]]=K331,"",IF(AND(K332=DATE(YEAR(A332)+1,MONTH(A332),DAY(A332)),Tableau_absentéisme_décomposé[[#This Row],[Traitement]]="Plein traitement"),"anniv PT",IF(COUNTIF($P$2:P331,"Plein traitement")+COUNTIF(B332:$B$367,"Plein traitement")&lt;droits_PT,droits_PT-COUNTIF($P$2:P331,"Plein traitement")-COUNTIF(B332:$B$367,"Plein traitement"),0)))</f>
        <v>#NUM!</v>
      </c>
      <c r="N332" s="1" t="e">
        <f>droits_DT</f>
        <v>#NUM!</v>
      </c>
      <c r="O332" s="1" t="e">
        <f>IF(Tableau_calcul[[#This Row],[Date]]=K331,"",IF(AND(K332=DATE(YEAR(A332)+1,MONTH(A332),DAY(A332)),Tableau_absentéisme_décomposé[[#This Row],[Traitement]]="Demi traitement"),"anniv DT",IF(COUNTIF($P$2:P331,"Demi traitement")+IF(AND($A$60=$A$61,$B$60=$B$61,$B$60="Demi traitement"),COUNTIF(B332:$B$367,"Demi traitement")-1,COUNTIF(B332:$B$367,"Demi traitement"))&lt;droits_DT,droits_DT-COUNTIF($P$2:P331,"Demi traitement")-IF(AND($A$60=$A$61,$B$60=$B$61,$B$60="Demi traitement"),COUNTIF(B332:$B$367,"Demi traitement")-1,COUNTIF(B332:$B$367,"Demi traitement")),0)))</f>
        <v>#NUM!</v>
      </c>
      <c r="P332" s="1" t="e">
        <f>IF(M332="","",IF(OR(M332="anniv PT",M332&gt;0),"Plein traitement",IF(OR(LEFT(Statut_agent,1)="A",LEFT(Statut_agent,1)="B",LEFT(Statut_agent,1)="C"),"Demi Traitement",IF(OR(O332="anniv DT",O332&gt;0),"Demi traitement","Sans traitement"))))</f>
        <v>#NUM!</v>
      </c>
    </row>
    <row r="333" spans="1:16" x14ac:dyDescent="0.25">
      <c r="A333" s="28">
        <f>IF(AND(OR(MOD(YEAR(Tableau_calcul[[#This Row],[Date]])-1,400)=0,AND(MOD(YEAR(Tableau_calcul[[#This Row],[Date]])-1,4)=0,MOD(YEAR(Tableau_calcul[[#This Row],[Date]])-1,100)&lt;&gt;0)),MONTH(A332)=2,DAY(A332)=28,COUNTIF($A$2:A332,DATE(YEAR(A332),2,28))&lt;2),DATE(YEAR(Tableau_calcul[[#This Row],[Date]])-1,2,29),IF(AND(DAY(A332)=28,MONTH(A332)=2,COUNTIF($A$2:A332,DATE(YEAR(A332)-1,2,28))+COUNTIF($A$2:A332,DATE(YEAR(A332),2,28))&lt;2),DATE(YEAR(Tableau_calcul[[#This Row],[Date]])-1,2,28),DATE(YEAR(Tableau_calcul[[#This Row],[Date]])-1,MONTH(Tableau_calcul[[#This Row],[Date]]),DAY(Tableau_calcul[[#This Row],[Date]]))))</f>
        <v>693926</v>
      </c>
      <c r="B333" s="1" t="str">
        <f>IF(Tableau_absentéisme_décomposé[[#This Row],[Date]]=A332,"",IFERROR(INDEX(Tableau_absentéisme[],IF(AND(Tableau_absentéisme_décomposé[[#This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3" s="1" t="e">
        <f ca="1">IF(Tableau_calcul[[#This Row],[Traitement]]="","",IF(Tableau_calcul[[#This Row],[Traitement]]&lt;&gt;IF(K331=K332,OFFSET(Tableau_calcul[[#This Row],[Traitement]],2,0),OFFSET(Tableau_calcul[[#This Row],[Traitement]],-1,0)),"début","continue"))</f>
        <v>#NUM!</v>
      </c>
      <c r="E333" s="1" t="e">
        <f ca="1">IF(Tableau_calcul[[#This Row],[Traitement]]="","",IF(Tableau_calcul[[#This Row],[Traitement]]&lt;&gt;IF(Tableau_calcul[[#This Row],[Date]]=K334,OFFSET(Tableau_calcul[[#This Row],[Traitement]],2,0),OFFSET(Tableau_calcul[[#This Row],[Traitement]],1,0)),"fin","continue"))</f>
        <v>#NUM!</v>
      </c>
      <c r="F333" s="1">
        <f ca="1">COUNTIF($D$2:D333,"début")</f>
        <v>0</v>
      </c>
      <c r="G333" s="1" t="e">
        <f>IF(Tableau_calcul[[#This Row],[Traitement]]="","",CONCATENATE(Tableau_calcul[[#This Row],[agrégat.période.début]],Tableau_calcul[[#This Row],[agrégat.num]]))</f>
        <v>#NUM!</v>
      </c>
      <c r="H333" s="1" t="e">
        <f>IF(Tableau_calcul[[#This Row],[Traitement]]="","",CONCATENATE(IF(Tableau_calcul[[#This Row],[agrégat.période.fin]]="fin","fin","continue"),Tableau_calcul[[#This Row],[agrégat.num]]))</f>
        <v>#NUM!</v>
      </c>
      <c r="I333" s="5" t="e">
        <f ca="1">IF(Tableau_calcul[[#This Row],[agrégat.période.début]]="début",Tableau_calcul[[#This Row],[Date]],"")</f>
        <v>#NUM!</v>
      </c>
      <c r="J333" s="5" t="e">
        <f>IF(Tableau_calcul[[#This Row],[Traitement]]="","",IF(Tableau_calcul[[#This Row],[agrégat.num.période.fin]]=H332,"",VLOOKUP(CONCATENATE("fin",Tableau_calcul[[#This Row],[agrégat.num]]),Tableau_calcul[[agrégat.num.période.fin]:[Date]],4,FALSE)))</f>
        <v>#NUM!</v>
      </c>
      <c r="K333" s="5">
        <f>IF(AND(OR(MOD(YEAR(K332),400)=0,AND(MOD(YEAR(K332),4)=0,MOD(YEAR(K332),100)&lt;&gt;0)),MONTH(K332)=2,DAY(K332)=28),K332+1,
IF(AND(MONTH(K332)=2,DAY(K332)=28,COUNTIF($K$2:K332,DATE(YEAR(K332)-1,2,28))+COUNTIF($K$2:K332,DATE(YEAR(K332),2,28))&lt;2),DATE(YEAR(K332),2,28),IF(ROW()=2,Date_survenance,K332+1)))</f>
        <v>330</v>
      </c>
      <c r="L33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3" s="24" t="e">
        <f>IF(Tableau_calcul[[#This Row],[Date]]=K332,"",IF(AND(K333=DATE(YEAR(A333)+1,MONTH(A333),DAY(A333)),Tableau_absentéisme_décomposé[[#This Row],[Traitement]]="Plein traitement"),"anniv PT",IF(COUNTIF($P$2:P332,"Plein traitement")+COUNTIF(B333:$B$367,"Plein traitement")&lt;droits_PT,droits_PT-COUNTIF($P$2:P332,"Plein traitement")-COUNTIF(B333:$B$367,"Plein traitement"),0)))</f>
        <v>#NUM!</v>
      </c>
      <c r="N333" s="1" t="e">
        <f>droits_DT</f>
        <v>#NUM!</v>
      </c>
      <c r="O333" s="1" t="e">
        <f>IF(Tableau_calcul[[#This Row],[Date]]=K332,"",IF(AND(K333=DATE(YEAR(A333)+1,MONTH(A333),DAY(A333)),Tableau_absentéisme_décomposé[[#This Row],[Traitement]]="Demi traitement"),"anniv DT",IF(COUNTIF($P$2:P332,"Demi traitement")+IF(AND($A$60=$A$61,$B$60=$B$61,$B$60="Demi traitement"),COUNTIF(B333:$B$367,"Demi traitement")-1,COUNTIF(B333:$B$367,"Demi traitement"))&lt;droits_DT,droits_DT-COUNTIF($P$2:P332,"Demi traitement")-IF(AND($A$60=$A$61,$B$60=$B$61,$B$60="Demi traitement"),COUNTIF(B333:$B$367,"Demi traitement")-1,COUNTIF(B333:$B$367,"Demi traitement")),0)))</f>
        <v>#NUM!</v>
      </c>
      <c r="P333" s="1" t="e">
        <f>IF(M333="","",IF(OR(M333="anniv PT",M333&gt;0),"Plein traitement",IF(OR(LEFT(Statut_agent,1)="A",LEFT(Statut_agent,1)="B",LEFT(Statut_agent,1)="C"),"Demi Traitement",IF(OR(O333="anniv DT",O333&gt;0),"Demi traitement","Sans traitement"))))</f>
        <v>#NUM!</v>
      </c>
    </row>
    <row r="334" spans="1:16" x14ac:dyDescent="0.25">
      <c r="A334" s="28">
        <f>IF(AND(OR(MOD(YEAR(Tableau_calcul[[#This Row],[Date]])-1,400)=0,AND(MOD(YEAR(Tableau_calcul[[#This Row],[Date]])-1,4)=0,MOD(YEAR(Tableau_calcul[[#This Row],[Date]])-1,100)&lt;&gt;0)),MONTH(A333)=2,DAY(A333)=28,COUNTIF($A$2:A333,DATE(YEAR(A333),2,28))&lt;2),DATE(YEAR(Tableau_calcul[[#This Row],[Date]])-1,2,29),IF(AND(DAY(A333)=28,MONTH(A333)=2,COUNTIF($A$2:A333,DATE(YEAR(A333)-1,2,28))+COUNTIF($A$2:A333,DATE(YEAR(A333),2,28))&lt;2),DATE(YEAR(Tableau_calcul[[#This Row],[Date]])-1,2,28),DATE(YEAR(Tableau_calcul[[#This Row],[Date]])-1,MONTH(Tableau_calcul[[#This Row],[Date]]),DAY(Tableau_calcul[[#This Row],[Date]]))))</f>
        <v>693927</v>
      </c>
      <c r="B334" s="1" t="str">
        <f>IF(Tableau_absentéisme_décomposé[[#This Row],[Date]]=A333,"",IFERROR(INDEX(Tableau_absentéisme[],IF(AND(Tableau_absentéisme_décomposé[[#This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4" s="1" t="e">
        <f ca="1">IF(Tableau_calcul[[#This Row],[Traitement]]="","",IF(Tableau_calcul[[#This Row],[Traitement]]&lt;&gt;IF(K332=K333,OFFSET(Tableau_calcul[[#This Row],[Traitement]],2,0),OFFSET(Tableau_calcul[[#This Row],[Traitement]],-1,0)),"début","continue"))</f>
        <v>#NUM!</v>
      </c>
      <c r="E334" s="1" t="e">
        <f ca="1">IF(Tableau_calcul[[#This Row],[Traitement]]="","",IF(Tableau_calcul[[#This Row],[Traitement]]&lt;&gt;IF(Tableau_calcul[[#This Row],[Date]]=K335,OFFSET(Tableau_calcul[[#This Row],[Traitement]],2,0),OFFSET(Tableau_calcul[[#This Row],[Traitement]],1,0)),"fin","continue"))</f>
        <v>#NUM!</v>
      </c>
      <c r="F334" s="1">
        <f ca="1">COUNTIF($D$2:D334,"début")</f>
        <v>0</v>
      </c>
      <c r="G334" s="1" t="e">
        <f>IF(Tableau_calcul[[#This Row],[Traitement]]="","",CONCATENATE(Tableau_calcul[[#This Row],[agrégat.période.début]],Tableau_calcul[[#This Row],[agrégat.num]]))</f>
        <v>#NUM!</v>
      </c>
      <c r="H334" s="1" t="e">
        <f>IF(Tableau_calcul[[#This Row],[Traitement]]="","",CONCATENATE(IF(Tableau_calcul[[#This Row],[agrégat.période.fin]]="fin","fin","continue"),Tableau_calcul[[#This Row],[agrégat.num]]))</f>
        <v>#NUM!</v>
      </c>
      <c r="I334" s="5" t="e">
        <f ca="1">IF(Tableau_calcul[[#This Row],[agrégat.période.début]]="début",Tableau_calcul[[#This Row],[Date]],"")</f>
        <v>#NUM!</v>
      </c>
      <c r="J334" s="5" t="e">
        <f>IF(Tableau_calcul[[#This Row],[Traitement]]="","",IF(Tableau_calcul[[#This Row],[agrégat.num.période.fin]]=H333,"",VLOOKUP(CONCATENATE("fin",Tableau_calcul[[#This Row],[agrégat.num]]),Tableau_calcul[[agrégat.num.période.fin]:[Date]],4,FALSE)))</f>
        <v>#NUM!</v>
      </c>
      <c r="K334" s="5">
        <f>IF(AND(OR(MOD(YEAR(K333),400)=0,AND(MOD(YEAR(K333),4)=0,MOD(YEAR(K333),100)&lt;&gt;0)),MONTH(K333)=2,DAY(K333)=28),K333+1,
IF(AND(MONTH(K333)=2,DAY(K333)=28,COUNTIF($K$2:K333,DATE(YEAR(K333)-1,2,28))+COUNTIF($K$2:K333,DATE(YEAR(K333),2,28))&lt;2),DATE(YEAR(K333),2,28),IF(ROW()=2,Date_survenance,K333+1)))</f>
        <v>331</v>
      </c>
      <c r="L33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4" s="24" t="e">
        <f>IF(Tableau_calcul[[#This Row],[Date]]=K333,"",IF(AND(K334=DATE(YEAR(A334)+1,MONTH(A334),DAY(A334)),Tableau_absentéisme_décomposé[[#This Row],[Traitement]]="Plein traitement"),"anniv PT",IF(COUNTIF($P$2:P333,"Plein traitement")+COUNTIF(B334:$B$367,"Plein traitement")&lt;droits_PT,droits_PT-COUNTIF($P$2:P333,"Plein traitement")-COUNTIF(B334:$B$367,"Plein traitement"),0)))</f>
        <v>#NUM!</v>
      </c>
      <c r="N334" s="1" t="e">
        <f>droits_DT</f>
        <v>#NUM!</v>
      </c>
      <c r="O334" s="1" t="e">
        <f>IF(Tableau_calcul[[#This Row],[Date]]=K333,"",IF(AND(K334=DATE(YEAR(A334)+1,MONTH(A334),DAY(A334)),Tableau_absentéisme_décomposé[[#This Row],[Traitement]]="Demi traitement"),"anniv DT",IF(COUNTIF($P$2:P333,"Demi traitement")+IF(AND($A$60=$A$61,$B$60=$B$61,$B$60="Demi traitement"),COUNTIF(B334:$B$367,"Demi traitement")-1,COUNTIF(B334:$B$367,"Demi traitement"))&lt;droits_DT,droits_DT-COUNTIF($P$2:P333,"Demi traitement")-IF(AND($A$60=$A$61,$B$60=$B$61,$B$60="Demi traitement"),COUNTIF(B334:$B$367,"Demi traitement")-1,COUNTIF(B334:$B$367,"Demi traitement")),0)))</f>
        <v>#NUM!</v>
      </c>
      <c r="P334" s="1" t="e">
        <f>IF(M334="","",IF(OR(M334="anniv PT",M334&gt;0),"Plein traitement",IF(OR(LEFT(Statut_agent,1)="A",LEFT(Statut_agent,1)="B",LEFT(Statut_agent,1)="C"),"Demi Traitement",IF(OR(O334="anniv DT",O334&gt;0),"Demi traitement","Sans traitement"))))</f>
        <v>#NUM!</v>
      </c>
    </row>
    <row r="335" spans="1:16" x14ac:dyDescent="0.25">
      <c r="A335" s="28">
        <f>IF(AND(OR(MOD(YEAR(Tableau_calcul[[#This Row],[Date]])-1,400)=0,AND(MOD(YEAR(Tableau_calcul[[#This Row],[Date]])-1,4)=0,MOD(YEAR(Tableau_calcul[[#This Row],[Date]])-1,100)&lt;&gt;0)),MONTH(A334)=2,DAY(A334)=28,COUNTIF($A$2:A334,DATE(YEAR(A334),2,28))&lt;2),DATE(YEAR(Tableau_calcul[[#This Row],[Date]])-1,2,29),IF(AND(DAY(A334)=28,MONTH(A334)=2,COUNTIF($A$2:A334,DATE(YEAR(A334)-1,2,28))+COUNTIF($A$2:A334,DATE(YEAR(A334),2,28))&lt;2),DATE(YEAR(Tableau_calcul[[#This Row],[Date]])-1,2,28),DATE(YEAR(Tableau_calcul[[#This Row],[Date]])-1,MONTH(Tableau_calcul[[#This Row],[Date]]),DAY(Tableau_calcul[[#This Row],[Date]]))))</f>
        <v>693928</v>
      </c>
      <c r="B335" s="1" t="str">
        <f>IF(Tableau_absentéisme_décomposé[[#This Row],[Date]]=A334,"",IFERROR(INDEX(Tableau_absentéisme[],IF(AND(Tableau_absentéisme_décomposé[[#This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5" s="1" t="e">
        <f ca="1">IF(Tableau_calcul[[#This Row],[Traitement]]="","",IF(Tableau_calcul[[#This Row],[Traitement]]&lt;&gt;IF(K333=K334,OFFSET(Tableau_calcul[[#This Row],[Traitement]],2,0),OFFSET(Tableau_calcul[[#This Row],[Traitement]],-1,0)),"début","continue"))</f>
        <v>#NUM!</v>
      </c>
      <c r="E335" s="1" t="e">
        <f ca="1">IF(Tableau_calcul[[#This Row],[Traitement]]="","",IF(Tableau_calcul[[#This Row],[Traitement]]&lt;&gt;IF(Tableau_calcul[[#This Row],[Date]]=K336,OFFSET(Tableau_calcul[[#This Row],[Traitement]],2,0),OFFSET(Tableau_calcul[[#This Row],[Traitement]],1,0)),"fin","continue"))</f>
        <v>#NUM!</v>
      </c>
      <c r="F335" s="1">
        <f ca="1">COUNTIF($D$2:D335,"début")</f>
        <v>0</v>
      </c>
      <c r="G335" s="1" t="e">
        <f>IF(Tableau_calcul[[#This Row],[Traitement]]="","",CONCATENATE(Tableau_calcul[[#This Row],[agrégat.période.début]],Tableau_calcul[[#This Row],[agrégat.num]]))</f>
        <v>#NUM!</v>
      </c>
      <c r="H335" s="1" t="e">
        <f>IF(Tableau_calcul[[#This Row],[Traitement]]="","",CONCATENATE(IF(Tableau_calcul[[#This Row],[agrégat.période.fin]]="fin","fin","continue"),Tableau_calcul[[#This Row],[agrégat.num]]))</f>
        <v>#NUM!</v>
      </c>
      <c r="I335" s="5" t="e">
        <f ca="1">IF(Tableau_calcul[[#This Row],[agrégat.période.début]]="début",Tableau_calcul[[#This Row],[Date]],"")</f>
        <v>#NUM!</v>
      </c>
      <c r="J335" s="5" t="e">
        <f>IF(Tableau_calcul[[#This Row],[Traitement]]="","",IF(Tableau_calcul[[#This Row],[agrégat.num.période.fin]]=H334,"",VLOOKUP(CONCATENATE("fin",Tableau_calcul[[#This Row],[agrégat.num]]),Tableau_calcul[[agrégat.num.période.fin]:[Date]],4,FALSE)))</f>
        <v>#NUM!</v>
      </c>
      <c r="K335" s="5">
        <f>IF(AND(OR(MOD(YEAR(K334),400)=0,AND(MOD(YEAR(K334),4)=0,MOD(YEAR(K334),100)&lt;&gt;0)),MONTH(K334)=2,DAY(K334)=28),K334+1,
IF(AND(MONTH(K334)=2,DAY(K334)=28,COUNTIF($K$2:K334,DATE(YEAR(K334)-1,2,28))+COUNTIF($K$2:K334,DATE(YEAR(K334),2,28))&lt;2),DATE(YEAR(K334),2,28),IF(ROW()=2,Date_survenance,K334+1)))</f>
        <v>332</v>
      </c>
      <c r="L33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5" s="24" t="e">
        <f>IF(Tableau_calcul[[#This Row],[Date]]=K334,"",IF(AND(K335=DATE(YEAR(A335)+1,MONTH(A335),DAY(A335)),Tableau_absentéisme_décomposé[[#This Row],[Traitement]]="Plein traitement"),"anniv PT",IF(COUNTIF($P$2:P334,"Plein traitement")+COUNTIF(B335:$B$367,"Plein traitement")&lt;droits_PT,droits_PT-COUNTIF($P$2:P334,"Plein traitement")-COUNTIF(B335:$B$367,"Plein traitement"),0)))</f>
        <v>#NUM!</v>
      </c>
      <c r="N335" s="1" t="e">
        <f>droits_DT</f>
        <v>#NUM!</v>
      </c>
      <c r="O335" s="1" t="e">
        <f>IF(Tableau_calcul[[#This Row],[Date]]=K334,"",IF(AND(K335=DATE(YEAR(A335)+1,MONTH(A335),DAY(A335)),Tableau_absentéisme_décomposé[[#This Row],[Traitement]]="Demi traitement"),"anniv DT",IF(COUNTIF($P$2:P334,"Demi traitement")+IF(AND($A$60=$A$61,$B$60=$B$61,$B$60="Demi traitement"),COUNTIF(B335:$B$367,"Demi traitement")-1,COUNTIF(B335:$B$367,"Demi traitement"))&lt;droits_DT,droits_DT-COUNTIF($P$2:P334,"Demi traitement")-IF(AND($A$60=$A$61,$B$60=$B$61,$B$60="Demi traitement"),COUNTIF(B335:$B$367,"Demi traitement")-1,COUNTIF(B335:$B$367,"Demi traitement")),0)))</f>
        <v>#NUM!</v>
      </c>
      <c r="P335" s="1" t="e">
        <f>IF(M335="","",IF(OR(M335="anniv PT",M335&gt;0),"Plein traitement",IF(OR(LEFT(Statut_agent,1)="A",LEFT(Statut_agent,1)="B",LEFT(Statut_agent,1)="C"),"Demi Traitement",IF(OR(O335="anniv DT",O335&gt;0),"Demi traitement","Sans traitement"))))</f>
        <v>#NUM!</v>
      </c>
    </row>
    <row r="336" spans="1:16" x14ac:dyDescent="0.25">
      <c r="A336" s="28">
        <f>IF(AND(OR(MOD(YEAR(Tableau_calcul[[#This Row],[Date]])-1,400)=0,AND(MOD(YEAR(Tableau_calcul[[#This Row],[Date]])-1,4)=0,MOD(YEAR(Tableau_calcul[[#This Row],[Date]])-1,100)&lt;&gt;0)),MONTH(A335)=2,DAY(A335)=28,COUNTIF($A$2:A335,DATE(YEAR(A335),2,28))&lt;2),DATE(YEAR(Tableau_calcul[[#This Row],[Date]])-1,2,29),IF(AND(DAY(A335)=28,MONTH(A335)=2,COUNTIF($A$2:A335,DATE(YEAR(A335)-1,2,28))+COUNTIF($A$2:A335,DATE(YEAR(A335),2,28))&lt;2),DATE(YEAR(Tableau_calcul[[#This Row],[Date]])-1,2,28),DATE(YEAR(Tableau_calcul[[#This Row],[Date]])-1,MONTH(Tableau_calcul[[#This Row],[Date]]),DAY(Tableau_calcul[[#This Row],[Date]]))))</f>
        <v>693929</v>
      </c>
      <c r="B336" s="1" t="str">
        <f>IF(Tableau_absentéisme_décomposé[[#This Row],[Date]]=A335,"",IFERROR(INDEX(Tableau_absentéisme[],IF(AND(Tableau_absentéisme_décomposé[[#This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6" s="1" t="e">
        <f ca="1">IF(Tableau_calcul[[#This Row],[Traitement]]="","",IF(Tableau_calcul[[#This Row],[Traitement]]&lt;&gt;IF(K334=K335,OFFSET(Tableau_calcul[[#This Row],[Traitement]],2,0),OFFSET(Tableau_calcul[[#This Row],[Traitement]],-1,0)),"début","continue"))</f>
        <v>#NUM!</v>
      </c>
      <c r="E336" s="1" t="e">
        <f ca="1">IF(Tableau_calcul[[#This Row],[Traitement]]="","",IF(Tableau_calcul[[#This Row],[Traitement]]&lt;&gt;IF(Tableau_calcul[[#This Row],[Date]]=K337,OFFSET(Tableau_calcul[[#This Row],[Traitement]],2,0),OFFSET(Tableau_calcul[[#This Row],[Traitement]],1,0)),"fin","continue"))</f>
        <v>#NUM!</v>
      </c>
      <c r="F336" s="1">
        <f ca="1">COUNTIF($D$2:D336,"début")</f>
        <v>0</v>
      </c>
      <c r="G336" s="1" t="e">
        <f>IF(Tableau_calcul[[#This Row],[Traitement]]="","",CONCATENATE(Tableau_calcul[[#This Row],[agrégat.période.début]],Tableau_calcul[[#This Row],[agrégat.num]]))</f>
        <v>#NUM!</v>
      </c>
      <c r="H336" s="1" t="e">
        <f>IF(Tableau_calcul[[#This Row],[Traitement]]="","",CONCATENATE(IF(Tableau_calcul[[#This Row],[agrégat.période.fin]]="fin","fin","continue"),Tableau_calcul[[#This Row],[agrégat.num]]))</f>
        <v>#NUM!</v>
      </c>
      <c r="I336" s="5" t="e">
        <f ca="1">IF(Tableau_calcul[[#This Row],[agrégat.période.début]]="début",Tableau_calcul[[#This Row],[Date]],"")</f>
        <v>#NUM!</v>
      </c>
      <c r="J336" s="5" t="e">
        <f>IF(Tableau_calcul[[#This Row],[Traitement]]="","",IF(Tableau_calcul[[#This Row],[agrégat.num.période.fin]]=H335,"",VLOOKUP(CONCATENATE("fin",Tableau_calcul[[#This Row],[agrégat.num]]),Tableau_calcul[[agrégat.num.période.fin]:[Date]],4,FALSE)))</f>
        <v>#NUM!</v>
      </c>
      <c r="K336" s="5">
        <f>IF(AND(OR(MOD(YEAR(K335),400)=0,AND(MOD(YEAR(K335),4)=0,MOD(YEAR(K335),100)&lt;&gt;0)),MONTH(K335)=2,DAY(K335)=28),K335+1,
IF(AND(MONTH(K335)=2,DAY(K335)=28,COUNTIF($K$2:K335,DATE(YEAR(K335)-1,2,28))+COUNTIF($K$2:K335,DATE(YEAR(K335),2,28))&lt;2),DATE(YEAR(K335),2,28),IF(ROW()=2,Date_survenance,K335+1)))</f>
        <v>333</v>
      </c>
      <c r="L33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6" s="24" t="e">
        <f>IF(Tableau_calcul[[#This Row],[Date]]=K335,"",IF(AND(K336=DATE(YEAR(A336)+1,MONTH(A336),DAY(A336)),Tableau_absentéisme_décomposé[[#This Row],[Traitement]]="Plein traitement"),"anniv PT",IF(COUNTIF($P$2:P335,"Plein traitement")+COUNTIF(B336:$B$367,"Plein traitement")&lt;droits_PT,droits_PT-COUNTIF($P$2:P335,"Plein traitement")-COUNTIF(B336:$B$367,"Plein traitement"),0)))</f>
        <v>#NUM!</v>
      </c>
      <c r="N336" s="1" t="e">
        <f>droits_DT</f>
        <v>#NUM!</v>
      </c>
      <c r="O336" s="1" t="e">
        <f>IF(Tableau_calcul[[#This Row],[Date]]=K335,"",IF(AND(K336=DATE(YEAR(A336)+1,MONTH(A336),DAY(A336)),Tableau_absentéisme_décomposé[[#This Row],[Traitement]]="Demi traitement"),"anniv DT",IF(COUNTIF($P$2:P335,"Demi traitement")+IF(AND($A$60=$A$61,$B$60=$B$61,$B$60="Demi traitement"),COUNTIF(B336:$B$367,"Demi traitement")-1,COUNTIF(B336:$B$367,"Demi traitement"))&lt;droits_DT,droits_DT-COUNTIF($P$2:P335,"Demi traitement")-IF(AND($A$60=$A$61,$B$60=$B$61,$B$60="Demi traitement"),COUNTIF(B336:$B$367,"Demi traitement")-1,COUNTIF(B336:$B$367,"Demi traitement")),0)))</f>
        <v>#NUM!</v>
      </c>
      <c r="P336" s="1" t="e">
        <f>IF(M336="","",IF(OR(M336="anniv PT",M336&gt;0),"Plein traitement",IF(OR(LEFT(Statut_agent,1)="A",LEFT(Statut_agent,1)="B",LEFT(Statut_agent,1)="C"),"Demi Traitement",IF(OR(O336="anniv DT",O336&gt;0),"Demi traitement","Sans traitement"))))</f>
        <v>#NUM!</v>
      </c>
    </row>
    <row r="337" spans="1:16" x14ac:dyDescent="0.25">
      <c r="A337" s="28">
        <f>IF(AND(OR(MOD(YEAR(Tableau_calcul[[#This Row],[Date]])-1,400)=0,AND(MOD(YEAR(Tableau_calcul[[#This Row],[Date]])-1,4)=0,MOD(YEAR(Tableau_calcul[[#This Row],[Date]])-1,100)&lt;&gt;0)),MONTH(A336)=2,DAY(A336)=28,COUNTIF($A$2:A336,DATE(YEAR(A336),2,28))&lt;2),DATE(YEAR(Tableau_calcul[[#This Row],[Date]])-1,2,29),IF(AND(DAY(A336)=28,MONTH(A336)=2,COUNTIF($A$2:A336,DATE(YEAR(A336)-1,2,28))+COUNTIF($A$2:A336,DATE(YEAR(A336),2,28))&lt;2),DATE(YEAR(Tableau_calcul[[#This Row],[Date]])-1,2,28),DATE(YEAR(Tableau_calcul[[#This Row],[Date]])-1,MONTH(Tableau_calcul[[#This Row],[Date]]),DAY(Tableau_calcul[[#This Row],[Date]]))))</f>
        <v>693930</v>
      </c>
      <c r="B337" s="1" t="str">
        <f>IF(Tableau_absentéisme_décomposé[[#This Row],[Date]]=A336,"",IFERROR(INDEX(Tableau_absentéisme[],IF(AND(Tableau_absentéisme_décomposé[[#This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7" s="1" t="e">
        <f ca="1">IF(Tableau_calcul[[#This Row],[Traitement]]="","",IF(Tableau_calcul[[#This Row],[Traitement]]&lt;&gt;IF(K335=K336,OFFSET(Tableau_calcul[[#This Row],[Traitement]],2,0),OFFSET(Tableau_calcul[[#This Row],[Traitement]],-1,0)),"début","continue"))</f>
        <v>#NUM!</v>
      </c>
      <c r="E337" s="1" t="e">
        <f ca="1">IF(Tableau_calcul[[#This Row],[Traitement]]="","",IF(Tableau_calcul[[#This Row],[Traitement]]&lt;&gt;IF(Tableau_calcul[[#This Row],[Date]]=K338,OFFSET(Tableau_calcul[[#This Row],[Traitement]],2,0),OFFSET(Tableau_calcul[[#This Row],[Traitement]],1,0)),"fin","continue"))</f>
        <v>#NUM!</v>
      </c>
      <c r="F337" s="1">
        <f ca="1">COUNTIF($D$2:D337,"début")</f>
        <v>0</v>
      </c>
      <c r="G337" s="1" t="e">
        <f>IF(Tableau_calcul[[#This Row],[Traitement]]="","",CONCATENATE(Tableau_calcul[[#This Row],[agrégat.période.début]],Tableau_calcul[[#This Row],[agrégat.num]]))</f>
        <v>#NUM!</v>
      </c>
      <c r="H337" s="1" t="e">
        <f>IF(Tableau_calcul[[#This Row],[Traitement]]="","",CONCATENATE(IF(Tableau_calcul[[#This Row],[agrégat.période.fin]]="fin","fin","continue"),Tableau_calcul[[#This Row],[agrégat.num]]))</f>
        <v>#NUM!</v>
      </c>
      <c r="I337" s="5" t="e">
        <f ca="1">IF(Tableau_calcul[[#This Row],[agrégat.période.début]]="début",Tableau_calcul[[#This Row],[Date]],"")</f>
        <v>#NUM!</v>
      </c>
      <c r="J337" s="5" t="e">
        <f>IF(Tableau_calcul[[#This Row],[Traitement]]="","",IF(Tableau_calcul[[#This Row],[agrégat.num.période.fin]]=H336,"",VLOOKUP(CONCATENATE("fin",Tableau_calcul[[#This Row],[agrégat.num]]),Tableau_calcul[[agrégat.num.période.fin]:[Date]],4,FALSE)))</f>
        <v>#NUM!</v>
      </c>
      <c r="K337" s="5">
        <f>IF(AND(OR(MOD(YEAR(K336),400)=0,AND(MOD(YEAR(K336),4)=0,MOD(YEAR(K336),100)&lt;&gt;0)),MONTH(K336)=2,DAY(K336)=28),K336+1,
IF(AND(MONTH(K336)=2,DAY(K336)=28,COUNTIF($K$2:K336,DATE(YEAR(K336)-1,2,28))+COUNTIF($K$2:K336,DATE(YEAR(K336),2,28))&lt;2),DATE(YEAR(K336),2,28),IF(ROW()=2,Date_survenance,K336+1)))</f>
        <v>334</v>
      </c>
      <c r="L33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7" s="24" t="e">
        <f>IF(Tableau_calcul[[#This Row],[Date]]=K336,"",IF(AND(K337=DATE(YEAR(A337)+1,MONTH(A337),DAY(A337)),Tableau_absentéisme_décomposé[[#This Row],[Traitement]]="Plein traitement"),"anniv PT",IF(COUNTIF($P$2:P336,"Plein traitement")+COUNTIF(B337:$B$367,"Plein traitement")&lt;droits_PT,droits_PT-COUNTIF($P$2:P336,"Plein traitement")-COUNTIF(B337:$B$367,"Plein traitement"),0)))</f>
        <v>#NUM!</v>
      </c>
      <c r="N337" s="1" t="e">
        <f>droits_DT</f>
        <v>#NUM!</v>
      </c>
      <c r="O337" s="1" t="e">
        <f>IF(Tableau_calcul[[#This Row],[Date]]=K336,"",IF(AND(K337=DATE(YEAR(A337)+1,MONTH(A337),DAY(A337)),Tableau_absentéisme_décomposé[[#This Row],[Traitement]]="Demi traitement"),"anniv DT",IF(COUNTIF($P$2:P336,"Demi traitement")+IF(AND($A$60=$A$61,$B$60=$B$61,$B$60="Demi traitement"),COUNTIF(B337:$B$367,"Demi traitement")-1,COUNTIF(B337:$B$367,"Demi traitement"))&lt;droits_DT,droits_DT-COUNTIF($P$2:P336,"Demi traitement")-IF(AND($A$60=$A$61,$B$60=$B$61,$B$60="Demi traitement"),COUNTIF(B337:$B$367,"Demi traitement")-1,COUNTIF(B337:$B$367,"Demi traitement")),0)))</f>
        <v>#NUM!</v>
      </c>
      <c r="P337" s="1" t="e">
        <f>IF(M337="","",IF(OR(M337="anniv PT",M337&gt;0),"Plein traitement",IF(OR(LEFT(Statut_agent,1)="A",LEFT(Statut_agent,1)="B",LEFT(Statut_agent,1)="C"),"Demi Traitement",IF(OR(O337="anniv DT",O337&gt;0),"Demi traitement","Sans traitement"))))</f>
        <v>#NUM!</v>
      </c>
    </row>
    <row r="338" spans="1:16" x14ac:dyDescent="0.25">
      <c r="A338" s="28">
        <f>IF(AND(OR(MOD(YEAR(Tableau_calcul[[#This Row],[Date]])-1,400)=0,AND(MOD(YEAR(Tableau_calcul[[#This Row],[Date]])-1,4)=0,MOD(YEAR(Tableau_calcul[[#This Row],[Date]])-1,100)&lt;&gt;0)),MONTH(A337)=2,DAY(A337)=28,COUNTIF($A$2:A337,DATE(YEAR(A337),2,28))&lt;2),DATE(YEAR(Tableau_calcul[[#This Row],[Date]])-1,2,29),IF(AND(DAY(A337)=28,MONTH(A337)=2,COUNTIF($A$2:A337,DATE(YEAR(A337)-1,2,28))+COUNTIF($A$2:A337,DATE(YEAR(A337),2,28))&lt;2),DATE(YEAR(Tableau_calcul[[#This Row],[Date]])-1,2,28),DATE(YEAR(Tableau_calcul[[#This Row],[Date]])-1,MONTH(Tableau_calcul[[#This Row],[Date]]),DAY(Tableau_calcul[[#This Row],[Date]]))))</f>
        <v>693931</v>
      </c>
      <c r="B338" s="1" t="str">
        <f>IF(Tableau_absentéisme_décomposé[[#This Row],[Date]]=A337,"",IFERROR(INDEX(Tableau_absentéisme[],IF(AND(Tableau_absentéisme_décomposé[[#This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8" s="1" t="e">
        <f ca="1">IF(Tableau_calcul[[#This Row],[Traitement]]="","",IF(Tableau_calcul[[#This Row],[Traitement]]&lt;&gt;IF(K336=K337,OFFSET(Tableau_calcul[[#This Row],[Traitement]],2,0),OFFSET(Tableau_calcul[[#This Row],[Traitement]],-1,0)),"début","continue"))</f>
        <v>#NUM!</v>
      </c>
      <c r="E338" s="1" t="e">
        <f ca="1">IF(Tableau_calcul[[#This Row],[Traitement]]="","",IF(Tableau_calcul[[#This Row],[Traitement]]&lt;&gt;IF(Tableau_calcul[[#This Row],[Date]]=K339,OFFSET(Tableau_calcul[[#This Row],[Traitement]],2,0),OFFSET(Tableau_calcul[[#This Row],[Traitement]],1,0)),"fin","continue"))</f>
        <v>#NUM!</v>
      </c>
      <c r="F338" s="1">
        <f ca="1">COUNTIF($D$2:D338,"début")</f>
        <v>0</v>
      </c>
      <c r="G338" s="1" t="e">
        <f>IF(Tableau_calcul[[#This Row],[Traitement]]="","",CONCATENATE(Tableau_calcul[[#This Row],[agrégat.période.début]],Tableau_calcul[[#This Row],[agrégat.num]]))</f>
        <v>#NUM!</v>
      </c>
      <c r="H338" s="1" t="e">
        <f>IF(Tableau_calcul[[#This Row],[Traitement]]="","",CONCATENATE(IF(Tableau_calcul[[#This Row],[agrégat.période.fin]]="fin","fin","continue"),Tableau_calcul[[#This Row],[agrégat.num]]))</f>
        <v>#NUM!</v>
      </c>
      <c r="I338" s="5" t="e">
        <f ca="1">IF(Tableau_calcul[[#This Row],[agrégat.période.début]]="début",Tableau_calcul[[#This Row],[Date]],"")</f>
        <v>#NUM!</v>
      </c>
      <c r="J338" s="5" t="e">
        <f>IF(Tableau_calcul[[#This Row],[Traitement]]="","",IF(Tableau_calcul[[#This Row],[agrégat.num.période.fin]]=H337,"",VLOOKUP(CONCATENATE("fin",Tableau_calcul[[#This Row],[agrégat.num]]),Tableau_calcul[[agrégat.num.période.fin]:[Date]],4,FALSE)))</f>
        <v>#NUM!</v>
      </c>
      <c r="K338" s="5">
        <f>IF(AND(OR(MOD(YEAR(K337),400)=0,AND(MOD(YEAR(K337),4)=0,MOD(YEAR(K337),100)&lt;&gt;0)),MONTH(K337)=2,DAY(K337)=28),K337+1,
IF(AND(MONTH(K337)=2,DAY(K337)=28,COUNTIF($K$2:K337,DATE(YEAR(K337)-1,2,28))+COUNTIF($K$2:K337,DATE(YEAR(K337),2,28))&lt;2),DATE(YEAR(K337),2,28),IF(ROW()=2,Date_survenance,K337+1)))</f>
        <v>335</v>
      </c>
      <c r="L33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8" s="24" t="e">
        <f>IF(Tableau_calcul[[#This Row],[Date]]=K337,"",IF(AND(K338=DATE(YEAR(A338)+1,MONTH(A338),DAY(A338)),Tableau_absentéisme_décomposé[[#This Row],[Traitement]]="Plein traitement"),"anniv PT",IF(COUNTIF($P$2:P337,"Plein traitement")+COUNTIF(B338:$B$367,"Plein traitement")&lt;droits_PT,droits_PT-COUNTIF($P$2:P337,"Plein traitement")-COUNTIF(B338:$B$367,"Plein traitement"),0)))</f>
        <v>#NUM!</v>
      </c>
      <c r="N338" s="1" t="e">
        <f>droits_DT</f>
        <v>#NUM!</v>
      </c>
      <c r="O338" s="1" t="e">
        <f>IF(Tableau_calcul[[#This Row],[Date]]=K337,"",IF(AND(K338=DATE(YEAR(A338)+1,MONTH(A338),DAY(A338)),Tableau_absentéisme_décomposé[[#This Row],[Traitement]]="Demi traitement"),"anniv DT",IF(COUNTIF($P$2:P337,"Demi traitement")+IF(AND($A$60=$A$61,$B$60=$B$61,$B$60="Demi traitement"),COUNTIF(B338:$B$367,"Demi traitement")-1,COUNTIF(B338:$B$367,"Demi traitement"))&lt;droits_DT,droits_DT-COUNTIF($P$2:P337,"Demi traitement")-IF(AND($A$60=$A$61,$B$60=$B$61,$B$60="Demi traitement"),COUNTIF(B338:$B$367,"Demi traitement")-1,COUNTIF(B338:$B$367,"Demi traitement")),0)))</f>
        <v>#NUM!</v>
      </c>
      <c r="P338" s="1" t="e">
        <f>IF(M338="","",IF(OR(M338="anniv PT",M338&gt;0),"Plein traitement",IF(OR(LEFT(Statut_agent,1)="A",LEFT(Statut_agent,1)="B",LEFT(Statut_agent,1)="C"),"Demi Traitement",IF(OR(O338="anniv DT",O338&gt;0),"Demi traitement","Sans traitement"))))</f>
        <v>#NUM!</v>
      </c>
    </row>
    <row r="339" spans="1:16" x14ac:dyDescent="0.25">
      <c r="A339" s="28">
        <f>IF(AND(OR(MOD(YEAR(Tableau_calcul[[#This Row],[Date]])-1,400)=0,AND(MOD(YEAR(Tableau_calcul[[#This Row],[Date]])-1,4)=0,MOD(YEAR(Tableau_calcul[[#This Row],[Date]])-1,100)&lt;&gt;0)),MONTH(A338)=2,DAY(A338)=28,COUNTIF($A$2:A338,DATE(YEAR(A338),2,28))&lt;2),DATE(YEAR(Tableau_calcul[[#This Row],[Date]])-1,2,29),IF(AND(DAY(A338)=28,MONTH(A338)=2,COUNTIF($A$2:A338,DATE(YEAR(A338)-1,2,28))+COUNTIF($A$2:A338,DATE(YEAR(A338),2,28))&lt;2),DATE(YEAR(Tableau_calcul[[#This Row],[Date]])-1,2,28),DATE(YEAR(Tableau_calcul[[#This Row],[Date]])-1,MONTH(Tableau_calcul[[#This Row],[Date]]),DAY(Tableau_calcul[[#This Row],[Date]]))))</f>
        <v>693932</v>
      </c>
      <c r="B339" s="1" t="str">
        <f>IF(Tableau_absentéisme_décomposé[[#This Row],[Date]]=A338,"",IFERROR(INDEX(Tableau_absentéisme[],IF(AND(Tableau_absentéisme_décomposé[[#This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39" s="1" t="e">
        <f ca="1">IF(Tableau_calcul[[#This Row],[Traitement]]="","",IF(Tableau_calcul[[#This Row],[Traitement]]&lt;&gt;IF(K337=K338,OFFSET(Tableau_calcul[[#This Row],[Traitement]],2,0),OFFSET(Tableau_calcul[[#This Row],[Traitement]],-1,0)),"début","continue"))</f>
        <v>#NUM!</v>
      </c>
      <c r="E339" s="1" t="e">
        <f ca="1">IF(Tableau_calcul[[#This Row],[Traitement]]="","",IF(Tableau_calcul[[#This Row],[Traitement]]&lt;&gt;IF(Tableau_calcul[[#This Row],[Date]]=K340,OFFSET(Tableau_calcul[[#This Row],[Traitement]],2,0),OFFSET(Tableau_calcul[[#This Row],[Traitement]],1,0)),"fin","continue"))</f>
        <v>#NUM!</v>
      </c>
      <c r="F339" s="1">
        <f ca="1">COUNTIF($D$2:D339,"début")</f>
        <v>0</v>
      </c>
      <c r="G339" s="1" t="e">
        <f>IF(Tableau_calcul[[#This Row],[Traitement]]="","",CONCATENATE(Tableau_calcul[[#This Row],[agrégat.période.début]],Tableau_calcul[[#This Row],[agrégat.num]]))</f>
        <v>#NUM!</v>
      </c>
      <c r="H339" s="1" t="e">
        <f>IF(Tableau_calcul[[#This Row],[Traitement]]="","",CONCATENATE(IF(Tableau_calcul[[#This Row],[agrégat.période.fin]]="fin","fin","continue"),Tableau_calcul[[#This Row],[agrégat.num]]))</f>
        <v>#NUM!</v>
      </c>
      <c r="I339" s="5" t="e">
        <f ca="1">IF(Tableau_calcul[[#This Row],[agrégat.période.début]]="début",Tableau_calcul[[#This Row],[Date]],"")</f>
        <v>#NUM!</v>
      </c>
      <c r="J339" s="5" t="e">
        <f>IF(Tableau_calcul[[#This Row],[Traitement]]="","",IF(Tableau_calcul[[#This Row],[agrégat.num.période.fin]]=H338,"",VLOOKUP(CONCATENATE("fin",Tableau_calcul[[#This Row],[agrégat.num]]),Tableau_calcul[[agrégat.num.période.fin]:[Date]],4,FALSE)))</f>
        <v>#NUM!</v>
      </c>
      <c r="K339" s="5">
        <f>IF(AND(OR(MOD(YEAR(K338),400)=0,AND(MOD(YEAR(K338),4)=0,MOD(YEAR(K338),100)&lt;&gt;0)),MONTH(K338)=2,DAY(K338)=28),K338+1,
IF(AND(MONTH(K338)=2,DAY(K338)=28,COUNTIF($K$2:K338,DATE(YEAR(K338)-1,2,28))+COUNTIF($K$2:K338,DATE(YEAR(K338),2,28))&lt;2),DATE(YEAR(K338),2,28),IF(ROW()=2,Date_survenance,K338+1)))</f>
        <v>336</v>
      </c>
      <c r="L33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39" s="24" t="e">
        <f>IF(Tableau_calcul[[#This Row],[Date]]=K338,"",IF(AND(K339=DATE(YEAR(A339)+1,MONTH(A339),DAY(A339)),Tableau_absentéisme_décomposé[[#This Row],[Traitement]]="Plein traitement"),"anniv PT",IF(COUNTIF($P$2:P338,"Plein traitement")+COUNTIF(B339:$B$367,"Plein traitement")&lt;droits_PT,droits_PT-COUNTIF($P$2:P338,"Plein traitement")-COUNTIF(B339:$B$367,"Plein traitement"),0)))</f>
        <v>#NUM!</v>
      </c>
      <c r="N339" s="1" t="e">
        <f>droits_DT</f>
        <v>#NUM!</v>
      </c>
      <c r="O339" s="1" t="e">
        <f>IF(Tableau_calcul[[#This Row],[Date]]=K338,"",IF(AND(K339=DATE(YEAR(A339)+1,MONTH(A339),DAY(A339)),Tableau_absentéisme_décomposé[[#This Row],[Traitement]]="Demi traitement"),"anniv DT",IF(COUNTIF($P$2:P338,"Demi traitement")+IF(AND($A$60=$A$61,$B$60=$B$61,$B$60="Demi traitement"),COUNTIF(B339:$B$367,"Demi traitement")-1,COUNTIF(B339:$B$367,"Demi traitement"))&lt;droits_DT,droits_DT-COUNTIF($P$2:P338,"Demi traitement")-IF(AND($A$60=$A$61,$B$60=$B$61,$B$60="Demi traitement"),COUNTIF(B339:$B$367,"Demi traitement")-1,COUNTIF(B339:$B$367,"Demi traitement")),0)))</f>
        <v>#NUM!</v>
      </c>
      <c r="P339" s="1" t="e">
        <f>IF(M339="","",IF(OR(M339="anniv PT",M339&gt;0),"Plein traitement",IF(OR(LEFT(Statut_agent,1)="A",LEFT(Statut_agent,1)="B",LEFT(Statut_agent,1)="C"),"Demi Traitement",IF(OR(O339="anniv DT",O339&gt;0),"Demi traitement","Sans traitement"))))</f>
        <v>#NUM!</v>
      </c>
    </row>
    <row r="340" spans="1:16" x14ac:dyDescent="0.25">
      <c r="A340" s="28">
        <f>IF(AND(OR(MOD(YEAR(Tableau_calcul[[#This Row],[Date]])-1,400)=0,AND(MOD(YEAR(Tableau_calcul[[#This Row],[Date]])-1,4)=0,MOD(YEAR(Tableau_calcul[[#This Row],[Date]])-1,100)&lt;&gt;0)),MONTH(A339)=2,DAY(A339)=28,COUNTIF($A$2:A339,DATE(YEAR(A339),2,28))&lt;2),DATE(YEAR(Tableau_calcul[[#This Row],[Date]])-1,2,29),IF(AND(DAY(A339)=28,MONTH(A339)=2,COUNTIF($A$2:A339,DATE(YEAR(A339)-1,2,28))+COUNTIF($A$2:A339,DATE(YEAR(A339),2,28))&lt;2),DATE(YEAR(Tableau_calcul[[#This Row],[Date]])-1,2,28),DATE(YEAR(Tableau_calcul[[#This Row],[Date]])-1,MONTH(Tableau_calcul[[#This Row],[Date]]),DAY(Tableau_calcul[[#This Row],[Date]]))))</f>
        <v>693933</v>
      </c>
      <c r="B340" s="1" t="str">
        <f>IF(Tableau_absentéisme_décomposé[[#This Row],[Date]]=A339,"",IFERROR(INDEX(Tableau_absentéisme[],IF(AND(Tableau_absentéisme_décomposé[[#This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0" s="1" t="e">
        <f ca="1">IF(Tableau_calcul[[#This Row],[Traitement]]="","",IF(Tableau_calcul[[#This Row],[Traitement]]&lt;&gt;IF(K338=K339,OFFSET(Tableau_calcul[[#This Row],[Traitement]],2,0),OFFSET(Tableau_calcul[[#This Row],[Traitement]],-1,0)),"début","continue"))</f>
        <v>#NUM!</v>
      </c>
      <c r="E340" s="1" t="e">
        <f ca="1">IF(Tableau_calcul[[#This Row],[Traitement]]="","",IF(Tableau_calcul[[#This Row],[Traitement]]&lt;&gt;IF(Tableau_calcul[[#This Row],[Date]]=K341,OFFSET(Tableau_calcul[[#This Row],[Traitement]],2,0),OFFSET(Tableau_calcul[[#This Row],[Traitement]],1,0)),"fin","continue"))</f>
        <v>#NUM!</v>
      </c>
      <c r="F340" s="1">
        <f ca="1">COUNTIF($D$2:D340,"début")</f>
        <v>0</v>
      </c>
      <c r="G340" s="1" t="e">
        <f>IF(Tableau_calcul[[#This Row],[Traitement]]="","",CONCATENATE(Tableau_calcul[[#This Row],[agrégat.période.début]],Tableau_calcul[[#This Row],[agrégat.num]]))</f>
        <v>#NUM!</v>
      </c>
      <c r="H340" s="1" t="e">
        <f>IF(Tableau_calcul[[#This Row],[Traitement]]="","",CONCATENATE(IF(Tableau_calcul[[#This Row],[agrégat.période.fin]]="fin","fin","continue"),Tableau_calcul[[#This Row],[agrégat.num]]))</f>
        <v>#NUM!</v>
      </c>
      <c r="I340" s="5" t="e">
        <f ca="1">IF(Tableau_calcul[[#This Row],[agrégat.période.début]]="début",Tableau_calcul[[#This Row],[Date]],"")</f>
        <v>#NUM!</v>
      </c>
      <c r="J340" s="5" t="e">
        <f>IF(Tableau_calcul[[#This Row],[Traitement]]="","",IF(Tableau_calcul[[#This Row],[agrégat.num.période.fin]]=H339,"",VLOOKUP(CONCATENATE("fin",Tableau_calcul[[#This Row],[agrégat.num]]),Tableau_calcul[[agrégat.num.période.fin]:[Date]],4,FALSE)))</f>
        <v>#NUM!</v>
      </c>
      <c r="K340" s="5">
        <f>IF(AND(OR(MOD(YEAR(K339),400)=0,AND(MOD(YEAR(K339),4)=0,MOD(YEAR(K339),100)&lt;&gt;0)),MONTH(K339)=2,DAY(K339)=28),K339+1,
IF(AND(MONTH(K339)=2,DAY(K339)=28,COUNTIF($K$2:K339,DATE(YEAR(K339)-1,2,28))+COUNTIF($K$2:K339,DATE(YEAR(K339),2,28))&lt;2),DATE(YEAR(K339),2,28),IF(ROW()=2,Date_survenance,K339+1)))</f>
        <v>337</v>
      </c>
      <c r="L34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0" s="24" t="e">
        <f>IF(Tableau_calcul[[#This Row],[Date]]=K339,"",IF(AND(K340=DATE(YEAR(A340)+1,MONTH(A340),DAY(A340)),Tableau_absentéisme_décomposé[[#This Row],[Traitement]]="Plein traitement"),"anniv PT",IF(COUNTIF($P$2:P339,"Plein traitement")+COUNTIF(B340:$B$367,"Plein traitement")&lt;droits_PT,droits_PT-COUNTIF($P$2:P339,"Plein traitement")-COUNTIF(B340:$B$367,"Plein traitement"),0)))</f>
        <v>#NUM!</v>
      </c>
      <c r="N340" s="1" t="e">
        <f>droits_DT</f>
        <v>#NUM!</v>
      </c>
      <c r="O340" s="1" t="e">
        <f>IF(Tableau_calcul[[#This Row],[Date]]=K339,"",IF(AND(K340=DATE(YEAR(A340)+1,MONTH(A340),DAY(A340)),Tableau_absentéisme_décomposé[[#This Row],[Traitement]]="Demi traitement"),"anniv DT",IF(COUNTIF($P$2:P339,"Demi traitement")+IF(AND($A$60=$A$61,$B$60=$B$61,$B$60="Demi traitement"),COUNTIF(B340:$B$367,"Demi traitement")-1,COUNTIF(B340:$B$367,"Demi traitement"))&lt;droits_DT,droits_DT-COUNTIF($P$2:P339,"Demi traitement")-IF(AND($A$60=$A$61,$B$60=$B$61,$B$60="Demi traitement"),COUNTIF(B340:$B$367,"Demi traitement")-1,COUNTIF(B340:$B$367,"Demi traitement")),0)))</f>
        <v>#NUM!</v>
      </c>
      <c r="P340" s="1" t="e">
        <f>IF(M340="","",IF(OR(M340="anniv PT",M340&gt;0),"Plein traitement",IF(OR(LEFT(Statut_agent,1)="A",LEFT(Statut_agent,1)="B",LEFT(Statut_agent,1)="C"),"Demi Traitement",IF(OR(O340="anniv DT",O340&gt;0),"Demi traitement","Sans traitement"))))</f>
        <v>#NUM!</v>
      </c>
    </row>
    <row r="341" spans="1:16" x14ac:dyDescent="0.25">
      <c r="A341" s="28">
        <f>IF(AND(OR(MOD(YEAR(Tableau_calcul[[#This Row],[Date]])-1,400)=0,AND(MOD(YEAR(Tableau_calcul[[#This Row],[Date]])-1,4)=0,MOD(YEAR(Tableau_calcul[[#This Row],[Date]])-1,100)&lt;&gt;0)),MONTH(A340)=2,DAY(A340)=28,COUNTIF($A$2:A340,DATE(YEAR(A340),2,28))&lt;2),DATE(YEAR(Tableau_calcul[[#This Row],[Date]])-1,2,29),IF(AND(DAY(A340)=28,MONTH(A340)=2,COUNTIF($A$2:A340,DATE(YEAR(A340)-1,2,28))+COUNTIF($A$2:A340,DATE(YEAR(A340),2,28))&lt;2),DATE(YEAR(Tableau_calcul[[#This Row],[Date]])-1,2,28),DATE(YEAR(Tableau_calcul[[#This Row],[Date]])-1,MONTH(Tableau_calcul[[#This Row],[Date]]),DAY(Tableau_calcul[[#This Row],[Date]]))))</f>
        <v>693934</v>
      </c>
      <c r="B341" s="1" t="str">
        <f>IF(Tableau_absentéisme_décomposé[[#This Row],[Date]]=A340,"",IFERROR(INDEX(Tableau_absentéisme[],IF(AND(Tableau_absentéisme_décomposé[[#This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1" s="1" t="e">
        <f ca="1">IF(Tableau_calcul[[#This Row],[Traitement]]="","",IF(Tableau_calcul[[#This Row],[Traitement]]&lt;&gt;IF(K339=K340,OFFSET(Tableau_calcul[[#This Row],[Traitement]],2,0),OFFSET(Tableau_calcul[[#This Row],[Traitement]],-1,0)),"début","continue"))</f>
        <v>#NUM!</v>
      </c>
      <c r="E341" s="1" t="e">
        <f ca="1">IF(Tableau_calcul[[#This Row],[Traitement]]="","",IF(Tableau_calcul[[#This Row],[Traitement]]&lt;&gt;IF(Tableau_calcul[[#This Row],[Date]]=K342,OFFSET(Tableau_calcul[[#This Row],[Traitement]],2,0),OFFSET(Tableau_calcul[[#This Row],[Traitement]],1,0)),"fin","continue"))</f>
        <v>#NUM!</v>
      </c>
      <c r="F341" s="1">
        <f ca="1">COUNTIF($D$2:D341,"début")</f>
        <v>0</v>
      </c>
      <c r="G341" s="1" t="e">
        <f>IF(Tableau_calcul[[#This Row],[Traitement]]="","",CONCATENATE(Tableau_calcul[[#This Row],[agrégat.période.début]],Tableau_calcul[[#This Row],[agrégat.num]]))</f>
        <v>#NUM!</v>
      </c>
      <c r="H341" s="1" t="e">
        <f>IF(Tableau_calcul[[#This Row],[Traitement]]="","",CONCATENATE(IF(Tableau_calcul[[#This Row],[agrégat.période.fin]]="fin","fin","continue"),Tableau_calcul[[#This Row],[agrégat.num]]))</f>
        <v>#NUM!</v>
      </c>
      <c r="I341" s="5" t="e">
        <f ca="1">IF(Tableau_calcul[[#This Row],[agrégat.période.début]]="début",Tableau_calcul[[#This Row],[Date]],"")</f>
        <v>#NUM!</v>
      </c>
      <c r="J341" s="5" t="e">
        <f>IF(Tableau_calcul[[#This Row],[Traitement]]="","",IF(Tableau_calcul[[#This Row],[agrégat.num.période.fin]]=H340,"",VLOOKUP(CONCATENATE("fin",Tableau_calcul[[#This Row],[agrégat.num]]),Tableau_calcul[[agrégat.num.période.fin]:[Date]],4,FALSE)))</f>
        <v>#NUM!</v>
      </c>
      <c r="K341" s="5">
        <f>IF(AND(OR(MOD(YEAR(K340),400)=0,AND(MOD(YEAR(K340),4)=0,MOD(YEAR(K340),100)&lt;&gt;0)),MONTH(K340)=2,DAY(K340)=28),K340+1,
IF(AND(MONTH(K340)=2,DAY(K340)=28,COUNTIF($K$2:K340,DATE(YEAR(K340)-1,2,28))+COUNTIF($K$2:K340,DATE(YEAR(K340),2,28))&lt;2),DATE(YEAR(K340),2,28),IF(ROW()=2,Date_survenance,K340+1)))</f>
        <v>338</v>
      </c>
      <c r="L34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1" s="24" t="e">
        <f>IF(Tableau_calcul[[#This Row],[Date]]=K340,"",IF(AND(K341=DATE(YEAR(A341)+1,MONTH(A341),DAY(A341)),Tableau_absentéisme_décomposé[[#This Row],[Traitement]]="Plein traitement"),"anniv PT",IF(COUNTIF($P$2:P340,"Plein traitement")+COUNTIF(B341:$B$367,"Plein traitement")&lt;droits_PT,droits_PT-COUNTIF($P$2:P340,"Plein traitement")-COUNTIF(B341:$B$367,"Plein traitement"),0)))</f>
        <v>#NUM!</v>
      </c>
      <c r="N341" s="1" t="e">
        <f>droits_DT</f>
        <v>#NUM!</v>
      </c>
      <c r="O341" s="1" t="e">
        <f>IF(Tableau_calcul[[#This Row],[Date]]=K340,"",IF(AND(K341=DATE(YEAR(A341)+1,MONTH(A341),DAY(A341)),Tableau_absentéisme_décomposé[[#This Row],[Traitement]]="Demi traitement"),"anniv DT",IF(COUNTIF($P$2:P340,"Demi traitement")+IF(AND($A$60=$A$61,$B$60=$B$61,$B$60="Demi traitement"),COUNTIF(B341:$B$367,"Demi traitement")-1,COUNTIF(B341:$B$367,"Demi traitement"))&lt;droits_DT,droits_DT-COUNTIF($P$2:P340,"Demi traitement")-IF(AND($A$60=$A$61,$B$60=$B$61,$B$60="Demi traitement"),COUNTIF(B341:$B$367,"Demi traitement")-1,COUNTIF(B341:$B$367,"Demi traitement")),0)))</f>
        <v>#NUM!</v>
      </c>
      <c r="P341" s="1" t="e">
        <f>IF(M341="","",IF(OR(M341="anniv PT",M341&gt;0),"Plein traitement",IF(OR(LEFT(Statut_agent,1)="A",LEFT(Statut_agent,1)="B",LEFT(Statut_agent,1)="C"),"Demi Traitement",IF(OR(O341="anniv DT",O341&gt;0),"Demi traitement","Sans traitement"))))</f>
        <v>#NUM!</v>
      </c>
    </row>
    <row r="342" spans="1:16" x14ac:dyDescent="0.25">
      <c r="A342" s="28">
        <f>IF(AND(OR(MOD(YEAR(Tableau_calcul[[#This Row],[Date]])-1,400)=0,AND(MOD(YEAR(Tableau_calcul[[#This Row],[Date]])-1,4)=0,MOD(YEAR(Tableau_calcul[[#This Row],[Date]])-1,100)&lt;&gt;0)),MONTH(A341)=2,DAY(A341)=28,COUNTIF($A$2:A341,DATE(YEAR(A341),2,28))&lt;2),DATE(YEAR(Tableau_calcul[[#This Row],[Date]])-1,2,29),IF(AND(DAY(A341)=28,MONTH(A341)=2,COUNTIF($A$2:A341,DATE(YEAR(A341)-1,2,28))+COUNTIF($A$2:A341,DATE(YEAR(A341),2,28))&lt;2),DATE(YEAR(Tableau_calcul[[#This Row],[Date]])-1,2,28),DATE(YEAR(Tableau_calcul[[#This Row],[Date]])-1,MONTH(Tableau_calcul[[#This Row],[Date]]),DAY(Tableau_calcul[[#This Row],[Date]]))))</f>
        <v>693935</v>
      </c>
      <c r="B342" s="1" t="str">
        <f>IF(Tableau_absentéisme_décomposé[[#This Row],[Date]]=A341,"",IFERROR(INDEX(Tableau_absentéisme[],IF(AND(Tableau_absentéisme_décomposé[[#This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2" s="1" t="e">
        <f ca="1">IF(Tableau_calcul[[#This Row],[Traitement]]="","",IF(Tableau_calcul[[#This Row],[Traitement]]&lt;&gt;IF(K340=K341,OFFSET(Tableau_calcul[[#This Row],[Traitement]],2,0),OFFSET(Tableau_calcul[[#This Row],[Traitement]],-1,0)),"début","continue"))</f>
        <v>#NUM!</v>
      </c>
      <c r="E342" s="1" t="e">
        <f ca="1">IF(Tableau_calcul[[#This Row],[Traitement]]="","",IF(Tableau_calcul[[#This Row],[Traitement]]&lt;&gt;IF(Tableau_calcul[[#This Row],[Date]]=K343,OFFSET(Tableau_calcul[[#This Row],[Traitement]],2,0),OFFSET(Tableau_calcul[[#This Row],[Traitement]],1,0)),"fin","continue"))</f>
        <v>#NUM!</v>
      </c>
      <c r="F342" s="1">
        <f ca="1">COUNTIF($D$2:D342,"début")</f>
        <v>0</v>
      </c>
      <c r="G342" s="1" t="e">
        <f>IF(Tableau_calcul[[#This Row],[Traitement]]="","",CONCATENATE(Tableau_calcul[[#This Row],[agrégat.période.début]],Tableau_calcul[[#This Row],[agrégat.num]]))</f>
        <v>#NUM!</v>
      </c>
      <c r="H342" s="1" t="e">
        <f>IF(Tableau_calcul[[#This Row],[Traitement]]="","",CONCATENATE(IF(Tableau_calcul[[#This Row],[agrégat.période.fin]]="fin","fin","continue"),Tableau_calcul[[#This Row],[agrégat.num]]))</f>
        <v>#NUM!</v>
      </c>
      <c r="I342" s="5" t="e">
        <f ca="1">IF(Tableau_calcul[[#This Row],[agrégat.période.début]]="début",Tableau_calcul[[#This Row],[Date]],"")</f>
        <v>#NUM!</v>
      </c>
      <c r="J342" s="5" t="e">
        <f>IF(Tableau_calcul[[#This Row],[Traitement]]="","",IF(Tableau_calcul[[#This Row],[agrégat.num.période.fin]]=H341,"",VLOOKUP(CONCATENATE("fin",Tableau_calcul[[#This Row],[agrégat.num]]),Tableau_calcul[[agrégat.num.période.fin]:[Date]],4,FALSE)))</f>
        <v>#NUM!</v>
      </c>
      <c r="K342" s="5">
        <f>IF(AND(OR(MOD(YEAR(K341),400)=0,AND(MOD(YEAR(K341),4)=0,MOD(YEAR(K341),100)&lt;&gt;0)),MONTH(K341)=2,DAY(K341)=28),K341+1,
IF(AND(MONTH(K341)=2,DAY(K341)=28,COUNTIF($K$2:K341,DATE(YEAR(K341)-1,2,28))+COUNTIF($K$2:K341,DATE(YEAR(K341),2,28))&lt;2),DATE(YEAR(K341),2,28),IF(ROW()=2,Date_survenance,K341+1)))</f>
        <v>339</v>
      </c>
      <c r="L34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2" s="24" t="e">
        <f>IF(Tableau_calcul[[#This Row],[Date]]=K341,"",IF(AND(K342=DATE(YEAR(A342)+1,MONTH(A342),DAY(A342)),Tableau_absentéisme_décomposé[[#This Row],[Traitement]]="Plein traitement"),"anniv PT",IF(COUNTIF($P$2:P341,"Plein traitement")+COUNTIF(B342:$B$367,"Plein traitement")&lt;droits_PT,droits_PT-COUNTIF($P$2:P341,"Plein traitement")-COUNTIF(B342:$B$367,"Plein traitement"),0)))</f>
        <v>#NUM!</v>
      </c>
      <c r="N342" s="1" t="e">
        <f>droits_DT</f>
        <v>#NUM!</v>
      </c>
      <c r="O342" s="1" t="e">
        <f>IF(Tableau_calcul[[#This Row],[Date]]=K341,"",IF(AND(K342=DATE(YEAR(A342)+1,MONTH(A342),DAY(A342)),Tableau_absentéisme_décomposé[[#This Row],[Traitement]]="Demi traitement"),"anniv DT",IF(COUNTIF($P$2:P341,"Demi traitement")+IF(AND($A$60=$A$61,$B$60=$B$61,$B$60="Demi traitement"),COUNTIF(B342:$B$367,"Demi traitement")-1,COUNTIF(B342:$B$367,"Demi traitement"))&lt;droits_DT,droits_DT-COUNTIF($P$2:P341,"Demi traitement")-IF(AND($A$60=$A$61,$B$60=$B$61,$B$60="Demi traitement"),COUNTIF(B342:$B$367,"Demi traitement")-1,COUNTIF(B342:$B$367,"Demi traitement")),0)))</f>
        <v>#NUM!</v>
      </c>
      <c r="P342" s="1" t="e">
        <f>IF(M342="","",IF(OR(M342="anniv PT",M342&gt;0),"Plein traitement",IF(OR(LEFT(Statut_agent,1)="A",LEFT(Statut_agent,1)="B",LEFT(Statut_agent,1)="C"),"Demi Traitement",IF(OR(O342="anniv DT",O342&gt;0),"Demi traitement","Sans traitement"))))</f>
        <v>#NUM!</v>
      </c>
    </row>
    <row r="343" spans="1:16" x14ac:dyDescent="0.25">
      <c r="A343" s="28">
        <f>IF(AND(OR(MOD(YEAR(Tableau_calcul[[#This Row],[Date]])-1,400)=0,AND(MOD(YEAR(Tableau_calcul[[#This Row],[Date]])-1,4)=0,MOD(YEAR(Tableau_calcul[[#This Row],[Date]])-1,100)&lt;&gt;0)),MONTH(A342)=2,DAY(A342)=28,COUNTIF($A$2:A342,DATE(YEAR(A342),2,28))&lt;2),DATE(YEAR(Tableau_calcul[[#This Row],[Date]])-1,2,29),IF(AND(DAY(A342)=28,MONTH(A342)=2,COUNTIF($A$2:A342,DATE(YEAR(A342)-1,2,28))+COUNTIF($A$2:A342,DATE(YEAR(A342),2,28))&lt;2),DATE(YEAR(Tableau_calcul[[#This Row],[Date]])-1,2,28),DATE(YEAR(Tableau_calcul[[#This Row],[Date]])-1,MONTH(Tableau_calcul[[#This Row],[Date]]),DAY(Tableau_calcul[[#This Row],[Date]]))))</f>
        <v>693936</v>
      </c>
      <c r="B343" s="1" t="str">
        <f>IF(Tableau_absentéisme_décomposé[[#This Row],[Date]]=A342,"",IFERROR(INDEX(Tableau_absentéisme[],IF(AND(Tableau_absentéisme_décomposé[[#This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3" s="1" t="e">
        <f ca="1">IF(Tableau_calcul[[#This Row],[Traitement]]="","",IF(Tableau_calcul[[#This Row],[Traitement]]&lt;&gt;IF(K341=K342,OFFSET(Tableau_calcul[[#This Row],[Traitement]],2,0),OFFSET(Tableau_calcul[[#This Row],[Traitement]],-1,0)),"début","continue"))</f>
        <v>#NUM!</v>
      </c>
      <c r="E343" s="1" t="e">
        <f ca="1">IF(Tableau_calcul[[#This Row],[Traitement]]="","",IF(Tableau_calcul[[#This Row],[Traitement]]&lt;&gt;IF(Tableau_calcul[[#This Row],[Date]]=K344,OFFSET(Tableau_calcul[[#This Row],[Traitement]],2,0),OFFSET(Tableau_calcul[[#This Row],[Traitement]],1,0)),"fin","continue"))</f>
        <v>#NUM!</v>
      </c>
      <c r="F343" s="1">
        <f ca="1">COUNTIF($D$2:D343,"début")</f>
        <v>0</v>
      </c>
      <c r="G343" s="1" t="e">
        <f>IF(Tableau_calcul[[#This Row],[Traitement]]="","",CONCATENATE(Tableau_calcul[[#This Row],[agrégat.période.début]],Tableau_calcul[[#This Row],[agrégat.num]]))</f>
        <v>#NUM!</v>
      </c>
      <c r="H343" s="1" t="e">
        <f>IF(Tableau_calcul[[#This Row],[Traitement]]="","",CONCATENATE(IF(Tableau_calcul[[#This Row],[agrégat.période.fin]]="fin","fin","continue"),Tableau_calcul[[#This Row],[agrégat.num]]))</f>
        <v>#NUM!</v>
      </c>
      <c r="I343" s="5" t="e">
        <f ca="1">IF(Tableau_calcul[[#This Row],[agrégat.période.début]]="début",Tableau_calcul[[#This Row],[Date]],"")</f>
        <v>#NUM!</v>
      </c>
      <c r="J343" s="5" t="e">
        <f>IF(Tableau_calcul[[#This Row],[Traitement]]="","",IF(Tableau_calcul[[#This Row],[agrégat.num.période.fin]]=H342,"",VLOOKUP(CONCATENATE("fin",Tableau_calcul[[#This Row],[agrégat.num]]),Tableau_calcul[[agrégat.num.période.fin]:[Date]],4,FALSE)))</f>
        <v>#NUM!</v>
      </c>
      <c r="K343" s="5">
        <f>IF(AND(OR(MOD(YEAR(K342),400)=0,AND(MOD(YEAR(K342),4)=0,MOD(YEAR(K342),100)&lt;&gt;0)),MONTH(K342)=2,DAY(K342)=28),K342+1,
IF(AND(MONTH(K342)=2,DAY(K342)=28,COUNTIF($K$2:K342,DATE(YEAR(K342)-1,2,28))+COUNTIF($K$2:K342,DATE(YEAR(K342),2,28))&lt;2),DATE(YEAR(K342),2,28),IF(ROW()=2,Date_survenance,K342+1)))</f>
        <v>340</v>
      </c>
      <c r="L34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3" s="24" t="e">
        <f>IF(Tableau_calcul[[#This Row],[Date]]=K342,"",IF(AND(K343=DATE(YEAR(A343)+1,MONTH(A343),DAY(A343)),Tableau_absentéisme_décomposé[[#This Row],[Traitement]]="Plein traitement"),"anniv PT",IF(COUNTIF($P$2:P342,"Plein traitement")+COUNTIF(B343:$B$367,"Plein traitement")&lt;droits_PT,droits_PT-COUNTIF($P$2:P342,"Plein traitement")-COUNTIF(B343:$B$367,"Plein traitement"),0)))</f>
        <v>#NUM!</v>
      </c>
      <c r="N343" s="1" t="e">
        <f>droits_DT</f>
        <v>#NUM!</v>
      </c>
      <c r="O343" s="1" t="e">
        <f>IF(Tableau_calcul[[#This Row],[Date]]=K342,"",IF(AND(K343=DATE(YEAR(A343)+1,MONTH(A343),DAY(A343)),Tableau_absentéisme_décomposé[[#This Row],[Traitement]]="Demi traitement"),"anniv DT",IF(COUNTIF($P$2:P342,"Demi traitement")+IF(AND($A$60=$A$61,$B$60=$B$61,$B$60="Demi traitement"),COUNTIF(B343:$B$367,"Demi traitement")-1,COUNTIF(B343:$B$367,"Demi traitement"))&lt;droits_DT,droits_DT-COUNTIF($P$2:P342,"Demi traitement")-IF(AND($A$60=$A$61,$B$60=$B$61,$B$60="Demi traitement"),COUNTIF(B343:$B$367,"Demi traitement")-1,COUNTIF(B343:$B$367,"Demi traitement")),0)))</f>
        <v>#NUM!</v>
      </c>
      <c r="P343" s="1" t="e">
        <f>IF(M343="","",IF(OR(M343="anniv PT",M343&gt;0),"Plein traitement",IF(OR(LEFT(Statut_agent,1)="A",LEFT(Statut_agent,1)="B",LEFT(Statut_agent,1)="C"),"Demi Traitement",IF(OR(O343="anniv DT",O343&gt;0),"Demi traitement","Sans traitement"))))</f>
        <v>#NUM!</v>
      </c>
    </row>
    <row r="344" spans="1:16" x14ac:dyDescent="0.25">
      <c r="A344" s="28">
        <f>IF(AND(OR(MOD(YEAR(Tableau_calcul[[#This Row],[Date]])-1,400)=0,AND(MOD(YEAR(Tableau_calcul[[#This Row],[Date]])-1,4)=0,MOD(YEAR(Tableau_calcul[[#This Row],[Date]])-1,100)&lt;&gt;0)),MONTH(A343)=2,DAY(A343)=28,COUNTIF($A$2:A343,DATE(YEAR(A343),2,28))&lt;2),DATE(YEAR(Tableau_calcul[[#This Row],[Date]])-1,2,29),IF(AND(DAY(A343)=28,MONTH(A343)=2,COUNTIF($A$2:A343,DATE(YEAR(A343)-1,2,28))+COUNTIF($A$2:A343,DATE(YEAR(A343),2,28))&lt;2),DATE(YEAR(Tableau_calcul[[#This Row],[Date]])-1,2,28),DATE(YEAR(Tableau_calcul[[#This Row],[Date]])-1,MONTH(Tableau_calcul[[#This Row],[Date]]),DAY(Tableau_calcul[[#This Row],[Date]]))))</f>
        <v>693937</v>
      </c>
      <c r="B344" s="1" t="str">
        <f>IF(Tableau_absentéisme_décomposé[[#This Row],[Date]]=A343,"",IFERROR(INDEX(Tableau_absentéisme[],IF(AND(Tableau_absentéisme_décomposé[[#This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4" s="1" t="e">
        <f ca="1">IF(Tableau_calcul[[#This Row],[Traitement]]="","",IF(Tableau_calcul[[#This Row],[Traitement]]&lt;&gt;IF(K342=K343,OFFSET(Tableau_calcul[[#This Row],[Traitement]],2,0),OFFSET(Tableau_calcul[[#This Row],[Traitement]],-1,0)),"début","continue"))</f>
        <v>#NUM!</v>
      </c>
      <c r="E344" s="1" t="e">
        <f ca="1">IF(Tableau_calcul[[#This Row],[Traitement]]="","",IF(Tableau_calcul[[#This Row],[Traitement]]&lt;&gt;IF(Tableau_calcul[[#This Row],[Date]]=K345,OFFSET(Tableau_calcul[[#This Row],[Traitement]],2,0),OFFSET(Tableau_calcul[[#This Row],[Traitement]],1,0)),"fin","continue"))</f>
        <v>#NUM!</v>
      </c>
      <c r="F344" s="1">
        <f ca="1">COUNTIF($D$2:D344,"début")</f>
        <v>0</v>
      </c>
      <c r="G344" s="1" t="e">
        <f>IF(Tableau_calcul[[#This Row],[Traitement]]="","",CONCATENATE(Tableau_calcul[[#This Row],[agrégat.période.début]],Tableau_calcul[[#This Row],[agrégat.num]]))</f>
        <v>#NUM!</v>
      </c>
      <c r="H344" s="1" t="e">
        <f>IF(Tableau_calcul[[#This Row],[Traitement]]="","",CONCATENATE(IF(Tableau_calcul[[#This Row],[agrégat.période.fin]]="fin","fin","continue"),Tableau_calcul[[#This Row],[agrégat.num]]))</f>
        <v>#NUM!</v>
      </c>
      <c r="I344" s="5" t="e">
        <f ca="1">IF(Tableau_calcul[[#This Row],[agrégat.période.début]]="début",Tableau_calcul[[#This Row],[Date]],"")</f>
        <v>#NUM!</v>
      </c>
      <c r="J344" s="5" t="e">
        <f>IF(Tableau_calcul[[#This Row],[Traitement]]="","",IF(Tableau_calcul[[#This Row],[agrégat.num.période.fin]]=H343,"",VLOOKUP(CONCATENATE("fin",Tableau_calcul[[#This Row],[agrégat.num]]),Tableau_calcul[[agrégat.num.période.fin]:[Date]],4,FALSE)))</f>
        <v>#NUM!</v>
      </c>
      <c r="K344" s="5">
        <f>IF(AND(OR(MOD(YEAR(K343),400)=0,AND(MOD(YEAR(K343),4)=0,MOD(YEAR(K343),100)&lt;&gt;0)),MONTH(K343)=2,DAY(K343)=28),K343+1,
IF(AND(MONTH(K343)=2,DAY(K343)=28,COUNTIF($K$2:K343,DATE(YEAR(K343)-1,2,28))+COUNTIF($K$2:K343,DATE(YEAR(K343),2,28))&lt;2),DATE(YEAR(K343),2,28),IF(ROW()=2,Date_survenance,K343+1)))</f>
        <v>341</v>
      </c>
      <c r="L34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4" s="24" t="e">
        <f>IF(Tableau_calcul[[#This Row],[Date]]=K343,"",IF(AND(K344=DATE(YEAR(A344)+1,MONTH(A344),DAY(A344)),Tableau_absentéisme_décomposé[[#This Row],[Traitement]]="Plein traitement"),"anniv PT",IF(COUNTIF($P$2:P343,"Plein traitement")+COUNTIF(B344:$B$367,"Plein traitement")&lt;droits_PT,droits_PT-COUNTIF($P$2:P343,"Plein traitement")-COUNTIF(B344:$B$367,"Plein traitement"),0)))</f>
        <v>#NUM!</v>
      </c>
      <c r="N344" s="1" t="e">
        <f>droits_DT</f>
        <v>#NUM!</v>
      </c>
      <c r="O344" s="1" t="e">
        <f>IF(Tableau_calcul[[#This Row],[Date]]=K343,"",IF(AND(K344=DATE(YEAR(A344)+1,MONTH(A344),DAY(A344)),Tableau_absentéisme_décomposé[[#This Row],[Traitement]]="Demi traitement"),"anniv DT",IF(COUNTIF($P$2:P343,"Demi traitement")+IF(AND($A$60=$A$61,$B$60=$B$61,$B$60="Demi traitement"),COUNTIF(B344:$B$367,"Demi traitement")-1,COUNTIF(B344:$B$367,"Demi traitement"))&lt;droits_DT,droits_DT-COUNTIF($P$2:P343,"Demi traitement")-IF(AND($A$60=$A$61,$B$60=$B$61,$B$60="Demi traitement"),COUNTIF(B344:$B$367,"Demi traitement")-1,COUNTIF(B344:$B$367,"Demi traitement")),0)))</f>
        <v>#NUM!</v>
      </c>
      <c r="P344" s="1" t="e">
        <f>IF(M344="","",IF(OR(M344="anniv PT",M344&gt;0),"Plein traitement",IF(OR(LEFT(Statut_agent,1)="A",LEFT(Statut_agent,1)="B",LEFT(Statut_agent,1)="C"),"Demi Traitement",IF(OR(O344="anniv DT",O344&gt;0),"Demi traitement","Sans traitement"))))</f>
        <v>#NUM!</v>
      </c>
    </row>
    <row r="345" spans="1:16" x14ac:dyDescent="0.25">
      <c r="A345" s="28">
        <f>IF(AND(OR(MOD(YEAR(Tableau_calcul[[#This Row],[Date]])-1,400)=0,AND(MOD(YEAR(Tableau_calcul[[#This Row],[Date]])-1,4)=0,MOD(YEAR(Tableau_calcul[[#This Row],[Date]])-1,100)&lt;&gt;0)),MONTH(A344)=2,DAY(A344)=28,COUNTIF($A$2:A344,DATE(YEAR(A344),2,28))&lt;2),DATE(YEAR(Tableau_calcul[[#This Row],[Date]])-1,2,29),IF(AND(DAY(A344)=28,MONTH(A344)=2,COUNTIF($A$2:A344,DATE(YEAR(A344)-1,2,28))+COUNTIF($A$2:A344,DATE(YEAR(A344),2,28))&lt;2),DATE(YEAR(Tableau_calcul[[#This Row],[Date]])-1,2,28),DATE(YEAR(Tableau_calcul[[#This Row],[Date]])-1,MONTH(Tableau_calcul[[#This Row],[Date]]),DAY(Tableau_calcul[[#This Row],[Date]]))))</f>
        <v>693938</v>
      </c>
      <c r="B345" s="1" t="str">
        <f>IF(Tableau_absentéisme_décomposé[[#This Row],[Date]]=A344,"",IFERROR(INDEX(Tableau_absentéisme[],IF(AND(Tableau_absentéisme_décomposé[[#This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5" s="1" t="e">
        <f ca="1">IF(Tableau_calcul[[#This Row],[Traitement]]="","",IF(Tableau_calcul[[#This Row],[Traitement]]&lt;&gt;IF(K343=K344,OFFSET(Tableau_calcul[[#This Row],[Traitement]],2,0),OFFSET(Tableau_calcul[[#This Row],[Traitement]],-1,0)),"début","continue"))</f>
        <v>#NUM!</v>
      </c>
      <c r="E345" s="1" t="e">
        <f ca="1">IF(Tableau_calcul[[#This Row],[Traitement]]="","",IF(Tableau_calcul[[#This Row],[Traitement]]&lt;&gt;IF(Tableau_calcul[[#This Row],[Date]]=K346,OFFSET(Tableau_calcul[[#This Row],[Traitement]],2,0),OFFSET(Tableau_calcul[[#This Row],[Traitement]],1,0)),"fin","continue"))</f>
        <v>#NUM!</v>
      </c>
      <c r="F345" s="1">
        <f ca="1">COUNTIF($D$2:D345,"début")</f>
        <v>0</v>
      </c>
      <c r="G345" s="1" t="e">
        <f>IF(Tableau_calcul[[#This Row],[Traitement]]="","",CONCATENATE(Tableau_calcul[[#This Row],[agrégat.période.début]],Tableau_calcul[[#This Row],[agrégat.num]]))</f>
        <v>#NUM!</v>
      </c>
      <c r="H345" s="1" t="e">
        <f>IF(Tableau_calcul[[#This Row],[Traitement]]="","",CONCATENATE(IF(Tableau_calcul[[#This Row],[agrégat.période.fin]]="fin","fin","continue"),Tableau_calcul[[#This Row],[agrégat.num]]))</f>
        <v>#NUM!</v>
      </c>
      <c r="I345" s="5" t="e">
        <f ca="1">IF(Tableau_calcul[[#This Row],[agrégat.période.début]]="début",Tableau_calcul[[#This Row],[Date]],"")</f>
        <v>#NUM!</v>
      </c>
      <c r="J345" s="5" t="e">
        <f>IF(Tableau_calcul[[#This Row],[Traitement]]="","",IF(Tableau_calcul[[#This Row],[agrégat.num.période.fin]]=H344,"",VLOOKUP(CONCATENATE("fin",Tableau_calcul[[#This Row],[agrégat.num]]),Tableau_calcul[[agrégat.num.période.fin]:[Date]],4,FALSE)))</f>
        <v>#NUM!</v>
      </c>
      <c r="K345" s="5">
        <f>IF(AND(OR(MOD(YEAR(K344),400)=0,AND(MOD(YEAR(K344),4)=0,MOD(YEAR(K344),100)&lt;&gt;0)),MONTH(K344)=2,DAY(K344)=28),K344+1,
IF(AND(MONTH(K344)=2,DAY(K344)=28,COUNTIF($K$2:K344,DATE(YEAR(K344)-1,2,28))+COUNTIF($K$2:K344,DATE(YEAR(K344),2,28))&lt;2),DATE(YEAR(K344),2,28),IF(ROW()=2,Date_survenance,K344+1)))</f>
        <v>342</v>
      </c>
      <c r="L34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5" s="24" t="e">
        <f>IF(Tableau_calcul[[#This Row],[Date]]=K344,"",IF(AND(K345=DATE(YEAR(A345)+1,MONTH(A345),DAY(A345)),Tableau_absentéisme_décomposé[[#This Row],[Traitement]]="Plein traitement"),"anniv PT",IF(COUNTIF($P$2:P344,"Plein traitement")+COUNTIF(B345:$B$367,"Plein traitement")&lt;droits_PT,droits_PT-COUNTIF($P$2:P344,"Plein traitement")-COUNTIF(B345:$B$367,"Plein traitement"),0)))</f>
        <v>#NUM!</v>
      </c>
      <c r="N345" s="1" t="e">
        <f>droits_DT</f>
        <v>#NUM!</v>
      </c>
      <c r="O345" s="1" t="e">
        <f>IF(Tableau_calcul[[#This Row],[Date]]=K344,"",IF(AND(K345=DATE(YEAR(A345)+1,MONTH(A345),DAY(A345)),Tableau_absentéisme_décomposé[[#This Row],[Traitement]]="Demi traitement"),"anniv DT",IF(COUNTIF($P$2:P344,"Demi traitement")+IF(AND($A$60=$A$61,$B$60=$B$61,$B$60="Demi traitement"),COUNTIF(B345:$B$367,"Demi traitement")-1,COUNTIF(B345:$B$367,"Demi traitement"))&lt;droits_DT,droits_DT-COUNTIF($P$2:P344,"Demi traitement")-IF(AND($A$60=$A$61,$B$60=$B$61,$B$60="Demi traitement"),COUNTIF(B345:$B$367,"Demi traitement")-1,COUNTIF(B345:$B$367,"Demi traitement")),0)))</f>
        <v>#NUM!</v>
      </c>
      <c r="P345" s="1" t="e">
        <f>IF(M345="","",IF(OR(M345="anniv PT",M345&gt;0),"Plein traitement",IF(OR(LEFT(Statut_agent,1)="A",LEFT(Statut_agent,1)="B",LEFT(Statut_agent,1)="C"),"Demi Traitement",IF(OR(O345="anniv DT",O345&gt;0),"Demi traitement","Sans traitement"))))</f>
        <v>#NUM!</v>
      </c>
    </row>
    <row r="346" spans="1:16" x14ac:dyDescent="0.25">
      <c r="A346" s="28">
        <f>IF(AND(OR(MOD(YEAR(Tableau_calcul[[#This Row],[Date]])-1,400)=0,AND(MOD(YEAR(Tableau_calcul[[#This Row],[Date]])-1,4)=0,MOD(YEAR(Tableau_calcul[[#This Row],[Date]])-1,100)&lt;&gt;0)),MONTH(A345)=2,DAY(A345)=28,COUNTIF($A$2:A345,DATE(YEAR(A345),2,28))&lt;2),DATE(YEAR(Tableau_calcul[[#This Row],[Date]])-1,2,29),IF(AND(DAY(A345)=28,MONTH(A345)=2,COUNTIF($A$2:A345,DATE(YEAR(A345)-1,2,28))+COUNTIF($A$2:A345,DATE(YEAR(A345),2,28))&lt;2),DATE(YEAR(Tableau_calcul[[#This Row],[Date]])-1,2,28),DATE(YEAR(Tableau_calcul[[#This Row],[Date]])-1,MONTH(Tableau_calcul[[#This Row],[Date]]),DAY(Tableau_calcul[[#This Row],[Date]]))))</f>
        <v>693939</v>
      </c>
      <c r="B346" s="1" t="str">
        <f>IF(Tableau_absentéisme_décomposé[[#This Row],[Date]]=A345,"",IFERROR(INDEX(Tableau_absentéisme[],IF(AND(Tableau_absentéisme_décomposé[[#This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6" s="1" t="e">
        <f ca="1">IF(Tableau_calcul[[#This Row],[Traitement]]="","",IF(Tableau_calcul[[#This Row],[Traitement]]&lt;&gt;IF(K344=K345,OFFSET(Tableau_calcul[[#This Row],[Traitement]],2,0),OFFSET(Tableau_calcul[[#This Row],[Traitement]],-1,0)),"début","continue"))</f>
        <v>#NUM!</v>
      </c>
      <c r="E346" s="1" t="e">
        <f ca="1">IF(Tableau_calcul[[#This Row],[Traitement]]="","",IF(Tableau_calcul[[#This Row],[Traitement]]&lt;&gt;IF(Tableau_calcul[[#This Row],[Date]]=K347,OFFSET(Tableau_calcul[[#This Row],[Traitement]],2,0),OFFSET(Tableau_calcul[[#This Row],[Traitement]],1,0)),"fin","continue"))</f>
        <v>#NUM!</v>
      </c>
      <c r="F346" s="1">
        <f ca="1">COUNTIF($D$2:D346,"début")</f>
        <v>0</v>
      </c>
      <c r="G346" s="1" t="e">
        <f>IF(Tableau_calcul[[#This Row],[Traitement]]="","",CONCATENATE(Tableau_calcul[[#This Row],[agrégat.période.début]],Tableau_calcul[[#This Row],[agrégat.num]]))</f>
        <v>#NUM!</v>
      </c>
      <c r="H346" s="1" t="e">
        <f>IF(Tableau_calcul[[#This Row],[Traitement]]="","",CONCATENATE(IF(Tableau_calcul[[#This Row],[agrégat.période.fin]]="fin","fin","continue"),Tableau_calcul[[#This Row],[agrégat.num]]))</f>
        <v>#NUM!</v>
      </c>
      <c r="I346" s="5" t="e">
        <f ca="1">IF(Tableau_calcul[[#This Row],[agrégat.période.début]]="début",Tableau_calcul[[#This Row],[Date]],"")</f>
        <v>#NUM!</v>
      </c>
      <c r="J346" s="5" t="e">
        <f>IF(Tableau_calcul[[#This Row],[Traitement]]="","",IF(Tableau_calcul[[#This Row],[agrégat.num.période.fin]]=H345,"",VLOOKUP(CONCATENATE("fin",Tableau_calcul[[#This Row],[agrégat.num]]),Tableau_calcul[[agrégat.num.période.fin]:[Date]],4,FALSE)))</f>
        <v>#NUM!</v>
      </c>
      <c r="K346" s="5">
        <f>IF(AND(OR(MOD(YEAR(K345),400)=0,AND(MOD(YEAR(K345),4)=0,MOD(YEAR(K345),100)&lt;&gt;0)),MONTH(K345)=2,DAY(K345)=28),K345+1,
IF(AND(MONTH(K345)=2,DAY(K345)=28,COUNTIF($K$2:K345,DATE(YEAR(K345)-1,2,28))+COUNTIF($K$2:K345,DATE(YEAR(K345),2,28))&lt;2),DATE(YEAR(K345),2,28),IF(ROW()=2,Date_survenance,K345+1)))</f>
        <v>343</v>
      </c>
      <c r="L34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6" s="24" t="e">
        <f>IF(Tableau_calcul[[#This Row],[Date]]=K345,"",IF(AND(K346=DATE(YEAR(A346)+1,MONTH(A346),DAY(A346)),Tableau_absentéisme_décomposé[[#This Row],[Traitement]]="Plein traitement"),"anniv PT",IF(COUNTIF($P$2:P345,"Plein traitement")+COUNTIF(B346:$B$367,"Plein traitement")&lt;droits_PT,droits_PT-COUNTIF($P$2:P345,"Plein traitement")-COUNTIF(B346:$B$367,"Plein traitement"),0)))</f>
        <v>#NUM!</v>
      </c>
      <c r="N346" s="1" t="e">
        <f>droits_DT</f>
        <v>#NUM!</v>
      </c>
      <c r="O346" s="1" t="e">
        <f>IF(Tableau_calcul[[#This Row],[Date]]=K345,"",IF(AND(K346=DATE(YEAR(A346)+1,MONTH(A346),DAY(A346)),Tableau_absentéisme_décomposé[[#This Row],[Traitement]]="Demi traitement"),"anniv DT",IF(COUNTIF($P$2:P345,"Demi traitement")+IF(AND($A$60=$A$61,$B$60=$B$61,$B$60="Demi traitement"),COUNTIF(B346:$B$367,"Demi traitement")-1,COUNTIF(B346:$B$367,"Demi traitement"))&lt;droits_DT,droits_DT-COUNTIF($P$2:P345,"Demi traitement")-IF(AND($A$60=$A$61,$B$60=$B$61,$B$60="Demi traitement"),COUNTIF(B346:$B$367,"Demi traitement")-1,COUNTIF(B346:$B$367,"Demi traitement")),0)))</f>
        <v>#NUM!</v>
      </c>
      <c r="P346" s="1" t="e">
        <f>IF(M346="","",IF(OR(M346="anniv PT",M346&gt;0),"Plein traitement",IF(OR(LEFT(Statut_agent,1)="A",LEFT(Statut_agent,1)="B",LEFT(Statut_agent,1)="C"),"Demi Traitement",IF(OR(O346="anniv DT",O346&gt;0),"Demi traitement","Sans traitement"))))</f>
        <v>#NUM!</v>
      </c>
    </row>
    <row r="347" spans="1:16" x14ac:dyDescent="0.25">
      <c r="A347" s="28">
        <f>IF(AND(OR(MOD(YEAR(Tableau_calcul[[#This Row],[Date]])-1,400)=0,AND(MOD(YEAR(Tableau_calcul[[#This Row],[Date]])-1,4)=0,MOD(YEAR(Tableau_calcul[[#This Row],[Date]])-1,100)&lt;&gt;0)),MONTH(A346)=2,DAY(A346)=28,COUNTIF($A$2:A346,DATE(YEAR(A346),2,28))&lt;2),DATE(YEAR(Tableau_calcul[[#This Row],[Date]])-1,2,29),IF(AND(DAY(A346)=28,MONTH(A346)=2,COUNTIF($A$2:A346,DATE(YEAR(A346)-1,2,28))+COUNTIF($A$2:A346,DATE(YEAR(A346),2,28))&lt;2),DATE(YEAR(Tableau_calcul[[#This Row],[Date]])-1,2,28),DATE(YEAR(Tableau_calcul[[#This Row],[Date]])-1,MONTH(Tableau_calcul[[#This Row],[Date]]),DAY(Tableau_calcul[[#This Row],[Date]]))))</f>
        <v>693940</v>
      </c>
      <c r="B347" s="1" t="str">
        <f>IF(Tableau_absentéisme_décomposé[[#This Row],[Date]]=A346,"",IFERROR(INDEX(Tableau_absentéisme[],IF(AND(Tableau_absentéisme_décomposé[[#This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7" s="1" t="e">
        <f ca="1">IF(Tableau_calcul[[#This Row],[Traitement]]="","",IF(Tableau_calcul[[#This Row],[Traitement]]&lt;&gt;IF(K345=K346,OFFSET(Tableau_calcul[[#This Row],[Traitement]],2,0),OFFSET(Tableau_calcul[[#This Row],[Traitement]],-1,0)),"début","continue"))</f>
        <v>#NUM!</v>
      </c>
      <c r="E347" s="1" t="e">
        <f ca="1">IF(Tableau_calcul[[#This Row],[Traitement]]="","",IF(Tableau_calcul[[#This Row],[Traitement]]&lt;&gt;IF(Tableau_calcul[[#This Row],[Date]]=K348,OFFSET(Tableau_calcul[[#This Row],[Traitement]],2,0),OFFSET(Tableau_calcul[[#This Row],[Traitement]],1,0)),"fin","continue"))</f>
        <v>#NUM!</v>
      </c>
      <c r="F347" s="1">
        <f ca="1">COUNTIF($D$2:D347,"début")</f>
        <v>0</v>
      </c>
      <c r="G347" s="1" t="e">
        <f>IF(Tableau_calcul[[#This Row],[Traitement]]="","",CONCATENATE(Tableau_calcul[[#This Row],[agrégat.période.début]],Tableau_calcul[[#This Row],[agrégat.num]]))</f>
        <v>#NUM!</v>
      </c>
      <c r="H347" s="1" t="e">
        <f>IF(Tableau_calcul[[#This Row],[Traitement]]="","",CONCATENATE(IF(Tableau_calcul[[#This Row],[agrégat.période.fin]]="fin","fin","continue"),Tableau_calcul[[#This Row],[agrégat.num]]))</f>
        <v>#NUM!</v>
      </c>
      <c r="I347" s="5" t="e">
        <f ca="1">IF(Tableau_calcul[[#This Row],[agrégat.période.début]]="début",Tableau_calcul[[#This Row],[Date]],"")</f>
        <v>#NUM!</v>
      </c>
      <c r="J347" s="5" t="e">
        <f>IF(Tableau_calcul[[#This Row],[Traitement]]="","",IF(Tableau_calcul[[#This Row],[agrégat.num.période.fin]]=H346,"",VLOOKUP(CONCATENATE("fin",Tableau_calcul[[#This Row],[agrégat.num]]),Tableau_calcul[[agrégat.num.période.fin]:[Date]],4,FALSE)))</f>
        <v>#NUM!</v>
      </c>
      <c r="K347" s="5">
        <f>IF(AND(OR(MOD(YEAR(K346),400)=0,AND(MOD(YEAR(K346),4)=0,MOD(YEAR(K346),100)&lt;&gt;0)),MONTH(K346)=2,DAY(K346)=28),K346+1,
IF(AND(MONTH(K346)=2,DAY(K346)=28,COUNTIF($K$2:K346,DATE(YEAR(K346)-1,2,28))+COUNTIF($K$2:K346,DATE(YEAR(K346),2,28))&lt;2),DATE(YEAR(K346),2,28),IF(ROW()=2,Date_survenance,K346+1)))</f>
        <v>344</v>
      </c>
      <c r="L34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7" s="24" t="e">
        <f>IF(Tableau_calcul[[#This Row],[Date]]=K346,"",IF(AND(K347=DATE(YEAR(A347)+1,MONTH(A347),DAY(A347)),Tableau_absentéisme_décomposé[[#This Row],[Traitement]]="Plein traitement"),"anniv PT",IF(COUNTIF($P$2:P346,"Plein traitement")+COUNTIF(B347:$B$367,"Plein traitement")&lt;droits_PT,droits_PT-COUNTIF($P$2:P346,"Plein traitement")-COUNTIF(B347:$B$367,"Plein traitement"),0)))</f>
        <v>#NUM!</v>
      </c>
      <c r="N347" s="1" t="e">
        <f>droits_DT</f>
        <v>#NUM!</v>
      </c>
      <c r="O347" s="1" t="e">
        <f>IF(Tableau_calcul[[#This Row],[Date]]=K346,"",IF(AND(K347=DATE(YEAR(A347)+1,MONTH(A347),DAY(A347)),Tableau_absentéisme_décomposé[[#This Row],[Traitement]]="Demi traitement"),"anniv DT",IF(COUNTIF($P$2:P346,"Demi traitement")+IF(AND($A$60=$A$61,$B$60=$B$61,$B$60="Demi traitement"),COUNTIF(B347:$B$367,"Demi traitement")-1,COUNTIF(B347:$B$367,"Demi traitement"))&lt;droits_DT,droits_DT-COUNTIF($P$2:P346,"Demi traitement")-IF(AND($A$60=$A$61,$B$60=$B$61,$B$60="Demi traitement"),COUNTIF(B347:$B$367,"Demi traitement")-1,COUNTIF(B347:$B$367,"Demi traitement")),0)))</f>
        <v>#NUM!</v>
      </c>
      <c r="P347" s="1" t="e">
        <f>IF(M347="","",IF(OR(M347="anniv PT",M347&gt;0),"Plein traitement",IF(OR(LEFT(Statut_agent,1)="A",LEFT(Statut_agent,1)="B",LEFT(Statut_agent,1)="C"),"Demi Traitement",IF(OR(O347="anniv DT",O347&gt;0),"Demi traitement","Sans traitement"))))</f>
        <v>#NUM!</v>
      </c>
    </row>
    <row r="348" spans="1:16" x14ac:dyDescent="0.25">
      <c r="A348" s="28">
        <f>IF(AND(OR(MOD(YEAR(Tableau_calcul[[#This Row],[Date]])-1,400)=0,AND(MOD(YEAR(Tableau_calcul[[#This Row],[Date]])-1,4)=0,MOD(YEAR(Tableau_calcul[[#This Row],[Date]])-1,100)&lt;&gt;0)),MONTH(A347)=2,DAY(A347)=28,COUNTIF($A$2:A347,DATE(YEAR(A347),2,28))&lt;2),DATE(YEAR(Tableau_calcul[[#This Row],[Date]])-1,2,29),IF(AND(DAY(A347)=28,MONTH(A347)=2,COUNTIF($A$2:A347,DATE(YEAR(A347)-1,2,28))+COUNTIF($A$2:A347,DATE(YEAR(A347),2,28))&lt;2),DATE(YEAR(Tableau_calcul[[#This Row],[Date]])-1,2,28),DATE(YEAR(Tableau_calcul[[#This Row],[Date]])-1,MONTH(Tableau_calcul[[#This Row],[Date]]),DAY(Tableau_calcul[[#This Row],[Date]]))))</f>
        <v>693941</v>
      </c>
      <c r="B348" s="1" t="str">
        <f>IF(Tableau_absentéisme_décomposé[[#This Row],[Date]]=A347,"",IFERROR(INDEX(Tableau_absentéisme[],IF(AND(Tableau_absentéisme_décomposé[[#This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8" s="1" t="e">
        <f ca="1">IF(Tableau_calcul[[#This Row],[Traitement]]="","",IF(Tableau_calcul[[#This Row],[Traitement]]&lt;&gt;IF(K346=K347,OFFSET(Tableau_calcul[[#This Row],[Traitement]],2,0),OFFSET(Tableau_calcul[[#This Row],[Traitement]],-1,0)),"début","continue"))</f>
        <v>#NUM!</v>
      </c>
      <c r="E348" s="1" t="e">
        <f ca="1">IF(Tableau_calcul[[#This Row],[Traitement]]="","",IF(Tableau_calcul[[#This Row],[Traitement]]&lt;&gt;IF(Tableau_calcul[[#This Row],[Date]]=K349,OFFSET(Tableau_calcul[[#This Row],[Traitement]],2,0),OFFSET(Tableau_calcul[[#This Row],[Traitement]],1,0)),"fin","continue"))</f>
        <v>#NUM!</v>
      </c>
      <c r="F348" s="1">
        <f ca="1">COUNTIF($D$2:D348,"début")</f>
        <v>0</v>
      </c>
      <c r="G348" s="1" t="e">
        <f>IF(Tableau_calcul[[#This Row],[Traitement]]="","",CONCATENATE(Tableau_calcul[[#This Row],[agrégat.période.début]],Tableau_calcul[[#This Row],[agrégat.num]]))</f>
        <v>#NUM!</v>
      </c>
      <c r="H348" s="1" t="e">
        <f>IF(Tableau_calcul[[#This Row],[Traitement]]="","",CONCATENATE(IF(Tableau_calcul[[#This Row],[agrégat.période.fin]]="fin","fin","continue"),Tableau_calcul[[#This Row],[agrégat.num]]))</f>
        <v>#NUM!</v>
      </c>
      <c r="I348" s="5" t="e">
        <f ca="1">IF(Tableau_calcul[[#This Row],[agrégat.période.début]]="début",Tableau_calcul[[#This Row],[Date]],"")</f>
        <v>#NUM!</v>
      </c>
      <c r="J348" s="5" t="e">
        <f>IF(Tableau_calcul[[#This Row],[Traitement]]="","",IF(Tableau_calcul[[#This Row],[agrégat.num.période.fin]]=H347,"",VLOOKUP(CONCATENATE("fin",Tableau_calcul[[#This Row],[agrégat.num]]),Tableau_calcul[[agrégat.num.période.fin]:[Date]],4,FALSE)))</f>
        <v>#NUM!</v>
      </c>
      <c r="K348" s="5">
        <f>IF(AND(OR(MOD(YEAR(K347),400)=0,AND(MOD(YEAR(K347),4)=0,MOD(YEAR(K347),100)&lt;&gt;0)),MONTH(K347)=2,DAY(K347)=28),K347+1,
IF(AND(MONTH(K347)=2,DAY(K347)=28,COUNTIF($K$2:K347,DATE(YEAR(K347)-1,2,28))+COUNTIF($K$2:K347,DATE(YEAR(K347),2,28))&lt;2),DATE(YEAR(K347),2,28),IF(ROW()=2,Date_survenance,K347+1)))</f>
        <v>345</v>
      </c>
      <c r="L34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8" s="24" t="e">
        <f>IF(Tableau_calcul[[#This Row],[Date]]=K347,"",IF(AND(K348=DATE(YEAR(A348)+1,MONTH(A348),DAY(A348)),Tableau_absentéisme_décomposé[[#This Row],[Traitement]]="Plein traitement"),"anniv PT",IF(COUNTIF($P$2:P347,"Plein traitement")+COUNTIF(B348:$B$367,"Plein traitement")&lt;droits_PT,droits_PT-COUNTIF($P$2:P347,"Plein traitement")-COUNTIF(B348:$B$367,"Plein traitement"),0)))</f>
        <v>#NUM!</v>
      </c>
      <c r="N348" s="1" t="e">
        <f>droits_DT</f>
        <v>#NUM!</v>
      </c>
      <c r="O348" s="1" t="e">
        <f>IF(Tableau_calcul[[#This Row],[Date]]=K347,"",IF(AND(K348=DATE(YEAR(A348)+1,MONTH(A348),DAY(A348)),Tableau_absentéisme_décomposé[[#This Row],[Traitement]]="Demi traitement"),"anniv DT",IF(COUNTIF($P$2:P347,"Demi traitement")+IF(AND($A$60=$A$61,$B$60=$B$61,$B$60="Demi traitement"),COUNTIF(B348:$B$367,"Demi traitement")-1,COUNTIF(B348:$B$367,"Demi traitement"))&lt;droits_DT,droits_DT-COUNTIF($P$2:P347,"Demi traitement")-IF(AND($A$60=$A$61,$B$60=$B$61,$B$60="Demi traitement"),COUNTIF(B348:$B$367,"Demi traitement")-1,COUNTIF(B348:$B$367,"Demi traitement")),0)))</f>
        <v>#NUM!</v>
      </c>
      <c r="P348" s="1" t="e">
        <f>IF(M348="","",IF(OR(M348="anniv PT",M348&gt;0),"Plein traitement",IF(OR(LEFT(Statut_agent,1)="A",LEFT(Statut_agent,1)="B",LEFT(Statut_agent,1)="C"),"Demi Traitement",IF(OR(O348="anniv DT",O348&gt;0),"Demi traitement","Sans traitement"))))</f>
        <v>#NUM!</v>
      </c>
    </row>
    <row r="349" spans="1:16" x14ac:dyDescent="0.25">
      <c r="A349" s="28">
        <f>IF(AND(OR(MOD(YEAR(Tableau_calcul[[#This Row],[Date]])-1,400)=0,AND(MOD(YEAR(Tableau_calcul[[#This Row],[Date]])-1,4)=0,MOD(YEAR(Tableau_calcul[[#This Row],[Date]])-1,100)&lt;&gt;0)),MONTH(A348)=2,DAY(A348)=28,COUNTIF($A$2:A348,DATE(YEAR(A348),2,28))&lt;2),DATE(YEAR(Tableau_calcul[[#This Row],[Date]])-1,2,29),IF(AND(DAY(A348)=28,MONTH(A348)=2,COUNTIF($A$2:A348,DATE(YEAR(A348)-1,2,28))+COUNTIF($A$2:A348,DATE(YEAR(A348),2,28))&lt;2),DATE(YEAR(Tableau_calcul[[#This Row],[Date]])-1,2,28),DATE(YEAR(Tableau_calcul[[#This Row],[Date]])-1,MONTH(Tableau_calcul[[#This Row],[Date]]),DAY(Tableau_calcul[[#This Row],[Date]]))))</f>
        <v>693942</v>
      </c>
      <c r="B349" s="1" t="str">
        <f>IF(Tableau_absentéisme_décomposé[[#This Row],[Date]]=A348,"",IFERROR(INDEX(Tableau_absentéisme[],IF(AND(Tableau_absentéisme_décomposé[[#This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49" s="1" t="e">
        <f ca="1">IF(Tableau_calcul[[#This Row],[Traitement]]="","",IF(Tableau_calcul[[#This Row],[Traitement]]&lt;&gt;IF(K347=K348,OFFSET(Tableau_calcul[[#This Row],[Traitement]],2,0),OFFSET(Tableau_calcul[[#This Row],[Traitement]],-1,0)),"début","continue"))</f>
        <v>#NUM!</v>
      </c>
      <c r="E349" s="1" t="e">
        <f ca="1">IF(Tableau_calcul[[#This Row],[Traitement]]="","",IF(Tableau_calcul[[#This Row],[Traitement]]&lt;&gt;IF(Tableau_calcul[[#This Row],[Date]]=K350,OFFSET(Tableau_calcul[[#This Row],[Traitement]],2,0),OFFSET(Tableau_calcul[[#This Row],[Traitement]],1,0)),"fin","continue"))</f>
        <v>#NUM!</v>
      </c>
      <c r="F349" s="1">
        <f ca="1">COUNTIF($D$2:D349,"début")</f>
        <v>0</v>
      </c>
      <c r="G349" s="1" t="e">
        <f>IF(Tableau_calcul[[#This Row],[Traitement]]="","",CONCATENATE(Tableau_calcul[[#This Row],[agrégat.période.début]],Tableau_calcul[[#This Row],[agrégat.num]]))</f>
        <v>#NUM!</v>
      </c>
      <c r="H349" s="1" t="e">
        <f>IF(Tableau_calcul[[#This Row],[Traitement]]="","",CONCATENATE(IF(Tableau_calcul[[#This Row],[agrégat.période.fin]]="fin","fin","continue"),Tableau_calcul[[#This Row],[agrégat.num]]))</f>
        <v>#NUM!</v>
      </c>
      <c r="I349" s="5" t="e">
        <f ca="1">IF(Tableau_calcul[[#This Row],[agrégat.période.début]]="début",Tableau_calcul[[#This Row],[Date]],"")</f>
        <v>#NUM!</v>
      </c>
      <c r="J349" s="5" t="e">
        <f>IF(Tableau_calcul[[#This Row],[Traitement]]="","",IF(Tableau_calcul[[#This Row],[agrégat.num.période.fin]]=H348,"",VLOOKUP(CONCATENATE("fin",Tableau_calcul[[#This Row],[agrégat.num]]),Tableau_calcul[[agrégat.num.période.fin]:[Date]],4,FALSE)))</f>
        <v>#NUM!</v>
      </c>
      <c r="K349" s="5">
        <f>IF(AND(OR(MOD(YEAR(K348),400)=0,AND(MOD(YEAR(K348),4)=0,MOD(YEAR(K348),100)&lt;&gt;0)),MONTH(K348)=2,DAY(K348)=28),K348+1,
IF(AND(MONTH(K348)=2,DAY(K348)=28,COUNTIF($K$2:K348,DATE(YEAR(K348)-1,2,28))+COUNTIF($K$2:K348,DATE(YEAR(K348),2,28))&lt;2),DATE(YEAR(K348),2,28),IF(ROW()=2,Date_survenance,K348+1)))</f>
        <v>346</v>
      </c>
      <c r="L34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49" s="24" t="e">
        <f>IF(Tableau_calcul[[#This Row],[Date]]=K348,"",IF(AND(K349=DATE(YEAR(A349)+1,MONTH(A349),DAY(A349)),Tableau_absentéisme_décomposé[[#This Row],[Traitement]]="Plein traitement"),"anniv PT",IF(COUNTIF($P$2:P348,"Plein traitement")+COUNTIF(B349:$B$367,"Plein traitement")&lt;droits_PT,droits_PT-COUNTIF($P$2:P348,"Plein traitement")-COUNTIF(B349:$B$367,"Plein traitement"),0)))</f>
        <v>#NUM!</v>
      </c>
      <c r="N349" s="1" t="e">
        <f>droits_DT</f>
        <v>#NUM!</v>
      </c>
      <c r="O349" s="1" t="e">
        <f>IF(Tableau_calcul[[#This Row],[Date]]=K348,"",IF(AND(K349=DATE(YEAR(A349)+1,MONTH(A349),DAY(A349)),Tableau_absentéisme_décomposé[[#This Row],[Traitement]]="Demi traitement"),"anniv DT",IF(COUNTIF($P$2:P348,"Demi traitement")+IF(AND($A$60=$A$61,$B$60=$B$61,$B$60="Demi traitement"),COUNTIF(B349:$B$367,"Demi traitement")-1,COUNTIF(B349:$B$367,"Demi traitement"))&lt;droits_DT,droits_DT-COUNTIF($P$2:P348,"Demi traitement")-IF(AND($A$60=$A$61,$B$60=$B$61,$B$60="Demi traitement"),COUNTIF(B349:$B$367,"Demi traitement")-1,COUNTIF(B349:$B$367,"Demi traitement")),0)))</f>
        <v>#NUM!</v>
      </c>
      <c r="P349" s="1" t="e">
        <f>IF(M349="","",IF(OR(M349="anniv PT",M349&gt;0),"Plein traitement",IF(OR(LEFT(Statut_agent,1)="A",LEFT(Statut_agent,1)="B",LEFT(Statut_agent,1)="C"),"Demi Traitement",IF(OR(O349="anniv DT",O349&gt;0),"Demi traitement","Sans traitement"))))</f>
        <v>#NUM!</v>
      </c>
    </row>
    <row r="350" spans="1:16" x14ac:dyDescent="0.25">
      <c r="A350" s="28">
        <f>IF(AND(OR(MOD(YEAR(Tableau_calcul[[#This Row],[Date]])-1,400)=0,AND(MOD(YEAR(Tableau_calcul[[#This Row],[Date]])-1,4)=0,MOD(YEAR(Tableau_calcul[[#This Row],[Date]])-1,100)&lt;&gt;0)),MONTH(A349)=2,DAY(A349)=28,COUNTIF($A$2:A349,DATE(YEAR(A349),2,28))&lt;2),DATE(YEAR(Tableau_calcul[[#This Row],[Date]])-1,2,29),IF(AND(DAY(A349)=28,MONTH(A349)=2,COUNTIF($A$2:A349,DATE(YEAR(A349)-1,2,28))+COUNTIF($A$2:A349,DATE(YEAR(A349),2,28))&lt;2),DATE(YEAR(Tableau_calcul[[#This Row],[Date]])-1,2,28),DATE(YEAR(Tableau_calcul[[#This Row],[Date]])-1,MONTH(Tableau_calcul[[#This Row],[Date]]),DAY(Tableau_calcul[[#This Row],[Date]]))))</f>
        <v>693943</v>
      </c>
      <c r="B350" s="1" t="str">
        <f>IF(Tableau_absentéisme_décomposé[[#This Row],[Date]]=A349,"",IFERROR(INDEX(Tableau_absentéisme[],IF(AND(Tableau_absentéisme_décomposé[[#This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0" s="1" t="e">
        <f ca="1">IF(Tableau_calcul[[#This Row],[Traitement]]="","",IF(Tableau_calcul[[#This Row],[Traitement]]&lt;&gt;IF(K348=K349,OFFSET(Tableau_calcul[[#This Row],[Traitement]],2,0),OFFSET(Tableau_calcul[[#This Row],[Traitement]],-1,0)),"début","continue"))</f>
        <v>#NUM!</v>
      </c>
      <c r="E350" s="1" t="e">
        <f ca="1">IF(Tableau_calcul[[#This Row],[Traitement]]="","",IF(Tableau_calcul[[#This Row],[Traitement]]&lt;&gt;IF(Tableau_calcul[[#This Row],[Date]]=K351,OFFSET(Tableau_calcul[[#This Row],[Traitement]],2,0),OFFSET(Tableau_calcul[[#This Row],[Traitement]],1,0)),"fin","continue"))</f>
        <v>#NUM!</v>
      </c>
      <c r="F350" s="1">
        <f ca="1">COUNTIF($D$2:D350,"début")</f>
        <v>0</v>
      </c>
      <c r="G350" s="1" t="e">
        <f>IF(Tableau_calcul[[#This Row],[Traitement]]="","",CONCATENATE(Tableau_calcul[[#This Row],[agrégat.période.début]],Tableau_calcul[[#This Row],[agrégat.num]]))</f>
        <v>#NUM!</v>
      </c>
      <c r="H350" s="1" t="e">
        <f>IF(Tableau_calcul[[#This Row],[Traitement]]="","",CONCATENATE(IF(Tableau_calcul[[#This Row],[agrégat.période.fin]]="fin","fin","continue"),Tableau_calcul[[#This Row],[agrégat.num]]))</f>
        <v>#NUM!</v>
      </c>
      <c r="I350" s="5" t="e">
        <f ca="1">IF(Tableau_calcul[[#This Row],[agrégat.période.début]]="début",Tableau_calcul[[#This Row],[Date]],"")</f>
        <v>#NUM!</v>
      </c>
      <c r="J350" s="5" t="e">
        <f>IF(Tableau_calcul[[#This Row],[Traitement]]="","",IF(Tableau_calcul[[#This Row],[agrégat.num.période.fin]]=H349,"",VLOOKUP(CONCATENATE("fin",Tableau_calcul[[#This Row],[agrégat.num]]),Tableau_calcul[[agrégat.num.période.fin]:[Date]],4,FALSE)))</f>
        <v>#NUM!</v>
      </c>
      <c r="K350" s="5">
        <f>IF(AND(OR(MOD(YEAR(K349),400)=0,AND(MOD(YEAR(K349),4)=0,MOD(YEAR(K349),100)&lt;&gt;0)),MONTH(K349)=2,DAY(K349)=28),K349+1,
IF(AND(MONTH(K349)=2,DAY(K349)=28,COUNTIF($K$2:K349,DATE(YEAR(K349)-1,2,28))+COUNTIF($K$2:K349,DATE(YEAR(K349),2,28))&lt;2),DATE(YEAR(K349),2,28),IF(ROW()=2,Date_survenance,K349+1)))</f>
        <v>347</v>
      </c>
      <c r="L35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0" s="24" t="e">
        <f>IF(Tableau_calcul[[#This Row],[Date]]=K349,"",IF(AND(K350=DATE(YEAR(A350)+1,MONTH(A350),DAY(A350)),Tableau_absentéisme_décomposé[[#This Row],[Traitement]]="Plein traitement"),"anniv PT",IF(COUNTIF($P$2:P349,"Plein traitement")+COUNTIF(B350:$B$367,"Plein traitement")&lt;droits_PT,droits_PT-COUNTIF($P$2:P349,"Plein traitement")-COUNTIF(B350:$B$367,"Plein traitement"),0)))</f>
        <v>#NUM!</v>
      </c>
      <c r="N350" s="1" t="e">
        <f>droits_DT</f>
        <v>#NUM!</v>
      </c>
      <c r="O350" s="1" t="e">
        <f>IF(Tableau_calcul[[#This Row],[Date]]=K349,"",IF(AND(K350=DATE(YEAR(A350)+1,MONTH(A350),DAY(A350)),Tableau_absentéisme_décomposé[[#This Row],[Traitement]]="Demi traitement"),"anniv DT",IF(COUNTIF($P$2:P349,"Demi traitement")+IF(AND($A$60=$A$61,$B$60=$B$61,$B$60="Demi traitement"),COUNTIF(B350:$B$367,"Demi traitement")-1,COUNTIF(B350:$B$367,"Demi traitement"))&lt;droits_DT,droits_DT-COUNTIF($P$2:P349,"Demi traitement")-IF(AND($A$60=$A$61,$B$60=$B$61,$B$60="Demi traitement"),COUNTIF(B350:$B$367,"Demi traitement")-1,COUNTIF(B350:$B$367,"Demi traitement")),0)))</f>
        <v>#NUM!</v>
      </c>
      <c r="P350" s="1" t="e">
        <f>IF(M350="","",IF(OR(M350="anniv PT",M350&gt;0),"Plein traitement",IF(OR(LEFT(Statut_agent,1)="A",LEFT(Statut_agent,1)="B",LEFT(Statut_agent,1)="C"),"Demi Traitement",IF(OR(O350="anniv DT",O350&gt;0),"Demi traitement","Sans traitement"))))</f>
        <v>#NUM!</v>
      </c>
    </row>
    <row r="351" spans="1:16" x14ac:dyDescent="0.25">
      <c r="A351" s="28">
        <f>IF(AND(OR(MOD(YEAR(Tableau_calcul[[#This Row],[Date]])-1,400)=0,AND(MOD(YEAR(Tableau_calcul[[#This Row],[Date]])-1,4)=0,MOD(YEAR(Tableau_calcul[[#This Row],[Date]])-1,100)&lt;&gt;0)),MONTH(A350)=2,DAY(A350)=28,COUNTIF($A$2:A350,DATE(YEAR(A350),2,28))&lt;2),DATE(YEAR(Tableau_calcul[[#This Row],[Date]])-1,2,29),IF(AND(DAY(A350)=28,MONTH(A350)=2,COUNTIF($A$2:A350,DATE(YEAR(A350)-1,2,28))+COUNTIF($A$2:A350,DATE(YEAR(A350),2,28))&lt;2),DATE(YEAR(Tableau_calcul[[#This Row],[Date]])-1,2,28),DATE(YEAR(Tableau_calcul[[#This Row],[Date]])-1,MONTH(Tableau_calcul[[#This Row],[Date]]),DAY(Tableau_calcul[[#This Row],[Date]]))))</f>
        <v>693944</v>
      </c>
      <c r="B351" s="1" t="str">
        <f>IF(Tableau_absentéisme_décomposé[[#This Row],[Date]]=A350,"",IFERROR(INDEX(Tableau_absentéisme[],IF(AND(Tableau_absentéisme_décomposé[[#This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1" s="1" t="e">
        <f ca="1">IF(Tableau_calcul[[#This Row],[Traitement]]="","",IF(Tableau_calcul[[#This Row],[Traitement]]&lt;&gt;IF(K349=K350,OFFSET(Tableau_calcul[[#This Row],[Traitement]],2,0),OFFSET(Tableau_calcul[[#This Row],[Traitement]],-1,0)),"début","continue"))</f>
        <v>#NUM!</v>
      </c>
      <c r="E351" s="1" t="e">
        <f ca="1">IF(Tableau_calcul[[#This Row],[Traitement]]="","",IF(Tableau_calcul[[#This Row],[Traitement]]&lt;&gt;IF(Tableau_calcul[[#This Row],[Date]]=K352,OFFSET(Tableau_calcul[[#This Row],[Traitement]],2,0),OFFSET(Tableau_calcul[[#This Row],[Traitement]],1,0)),"fin","continue"))</f>
        <v>#NUM!</v>
      </c>
      <c r="F351" s="1">
        <f ca="1">COUNTIF($D$2:D351,"début")</f>
        <v>0</v>
      </c>
      <c r="G351" s="1" t="e">
        <f>IF(Tableau_calcul[[#This Row],[Traitement]]="","",CONCATENATE(Tableau_calcul[[#This Row],[agrégat.période.début]],Tableau_calcul[[#This Row],[agrégat.num]]))</f>
        <v>#NUM!</v>
      </c>
      <c r="H351" s="1" t="e">
        <f>IF(Tableau_calcul[[#This Row],[Traitement]]="","",CONCATENATE(IF(Tableau_calcul[[#This Row],[agrégat.période.fin]]="fin","fin","continue"),Tableau_calcul[[#This Row],[agrégat.num]]))</f>
        <v>#NUM!</v>
      </c>
      <c r="I351" s="5" t="e">
        <f ca="1">IF(Tableau_calcul[[#This Row],[agrégat.période.début]]="début",Tableau_calcul[[#This Row],[Date]],"")</f>
        <v>#NUM!</v>
      </c>
      <c r="J351" s="5" t="e">
        <f>IF(Tableau_calcul[[#This Row],[Traitement]]="","",IF(Tableau_calcul[[#This Row],[agrégat.num.période.fin]]=H350,"",VLOOKUP(CONCATENATE("fin",Tableau_calcul[[#This Row],[agrégat.num]]),Tableau_calcul[[agrégat.num.période.fin]:[Date]],4,FALSE)))</f>
        <v>#NUM!</v>
      </c>
      <c r="K351" s="5">
        <f>IF(AND(OR(MOD(YEAR(K350),400)=0,AND(MOD(YEAR(K350),4)=0,MOD(YEAR(K350),100)&lt;&gt;0)),MONTH(K350)=2,DAY(K350)=28),K350+1,
IF(AND(MONTH(K350)=2,DAY(K350)=28,COUNTIF($K$2:K350,DATE(YEAR(K350)-1,2,28))+COUNTIF($K$2:K350,DATE(YEAR(K350),2,28))&lt;2),DATE(YEAR(K350),2,28),IF(ROW()=2,Date_survenance,K350+1)))</f>
        <v>348</v>
      </c>
      <c r="L35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1" s="24" t="e">
        <f>IF(Tableau_calcul[[#This Row],[Date]]=K350,"",IF(AND(K351=DATE(YEAR(A351)+1,MONTH(A351),DAY(A351)),Tableau_absentéisme_décomposé[[#This Row],[Traitement]]="Plein traitement"),"anniv PT",IF(COUNTIF($P$2:P350,"Plein traitement")+COUNTIF(B351:$B$367,"Plein traitement")&lt;droits_PT,droits_PT-COUNTIF($P$2:P350,"Plein traitement")-COUNTIF(B351:$B$367,"Plein traitement"),0)))</f>
        <v>#NUM!</v>
      </c>
      <c r="N351" s="1" t="e">
        <f>droits_DT</f>
        <v>#NUM!</v>
      </c>
      <c r="O351" s="1" t="e">
        <f>IF(Tableau_calcul[[#This Row],[Date]]=K350,"",IF(AND(K351=DATE(YEAR(A351)+1,MONTH(A351),DAY(A351)),Tableau_absentéisme_décomposé[[#This Row],[Traitement]]="Demi traitement"),"anniv DT",IF(COUNTIF($P$2:P350,"Demi traitement")+IF(AND($A$60=$A$61,$B$60=$B$61,$B$60="Demi traitement"),COUNTIF(B351:$B$367,"Demi traitement")-1,COUNTIF(B351:$B$367,"Demi traitement"))&lt;droits_DT,droits_DT-COUNTIF($P$2:P350,"Demi traitement")-IF(AND($A$60=$A$61,$B$60=$B$61,$B$60="Demi traitement"),COUNTIF(B351:$B$367,"Demi traitement")-1,COUNTIF(B351:$B$367,"Demi traitement")),0)))</f>
        <v>#NUM!</v>
      </c>
      <c r="P351" s="1" t="e">
        <f>IF(M351="","",IF(OR(M351="anniv PT",M351&gt;0),"Plein traitement",IF(OR(LEFT(Statut_agent,1)="A",LEFT(Statut_agent,1)="B",LEFT(Statut_agent,1)="C"),"Demi Traitement",IF(OR(O351="anniv DT",O351&gt;0),"Demi traitement","Sans traitement"))))</f>
        <v>#NUM!</v>
      </c>
    </row>
    <row r="352" spans="1:16" x14ac:dyDescent="0.25">
      <c r="A352" s="28">
        <f>IF(AND(OR(MOD(YEAR(Tableau_calcul[[#This Row],[Date]])-1,400)=0,AND(MOD(YEAR(Tableau_calcul[[#This Row],[Date]])-1,4)=0,MOD(YEAR(Tableau_calcul[[#This Row],[Date]])-1,100)&lt;&gt;0)),MONTH(A351)=2,DAY(A351)=28,COUNTIF($A$2:A351,DATE(YEAR(A351),2,28))&lt;2),DATE(YEAR(Tableau_calcul[[#This Row],[Date]])-1,2,29),IF(AND(DAY(A351)=28,MONTH(A351)=2,COUNTIF($A$2:A351,DATE(YEAR(A351)-1,2,28))+COUNTIF($A$2:A351,DATE(YEAR(A351),2,28))&lt;2),DATE(YEAR(Tableau_calcul[[#This Row],[Date]])-1,2,28),DATE(YEAR(Tableau_calcul[[#This Row],[Date]])-1,MONTH(Tableau_calcul[[#This Row],[Date]]),DAY(Tableau_calcul[[#This Row],[Date]]))))</f>
        <v>693945</v>
      </c>
      <c r="B352" s="1" t="str">
        <f>IF(Tableau_absentéisme_décomposé[[#This Row],[Date]]=A351,"",IFERROR(INDEX(Tableau_absentéisme[],IF(AND(Tableau_absentéisme_décomposé[[#This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2" s="1" t="e">
        <f ca="1">IF(Tableau_calcul[[#This Row],[Traitement]]="","",IF(Tableau_calcul[[#This Row],[Traitement]]&lt;&gt;IF(K350=K351,OFFSET(Tableau_calcul[[#This Row],[Traitement]],2,0),OFFSET(Tableau_calcul[[#This Row],[Traitement]],-1,0)),"début","continue"))</f>
        <v>#NUM!</v>
      </c>
      <c r="E352" s="1" t="e">
        <f ca="1">IF(Tableau_calcul[[#This Row],[Traitement]]="","",IF(Tableau_calcul[[#This Row],[Traitement]]&lt;&gt;IF(Tableau_calcul[[#This Row],[Date]]=K353,OFFSET(Tableau_calcul[[#This Row],[Traitement]],2,0),OFFSET(Tableau_calcul[[#This Row],[Traitement]],1,0)),"fin","continue"))</f>
        <v>#NUM!</v>
      </c>
      <c r="F352" s="1">
        <f ca="1">COUNTIF($D$2:D352,"début")</f>
        <v>0</v>
      </c>
      <c r="G352" s="1" t="e">
        <f>IF(Tableau_calcul[[#This Row],[Traitement]]="","",CONCATENATE(Tableau_calcul[[#This Row],[agrégat.période.début]],Tableau_calcul[[#This Row],[agrégat.num]]))</f>
        <v>#NUM!</v>
      </c>
      <c r="H352" s="1" t="e">
        <f>IF(Tableau_calcul[[#This Row],[Traitement]]="","",CONCATENATE(IF(Tableau_calcul[[#This Row],[agrégat.période.fin]]="fin","fin","continue"),Tableau_calcul[[#This Row],[agrégat.num]]))</f>
        <v>#NUM!</v>
      </c>
      <c r="I352" s="5" t="e">
        <f ca="1">IF(Tableau_calcul[[#This Row],[agrégat.période.début]]="début",Tableau_calcul[[#This Row],[Date]],"")</f>
        <v>#NUM!</v>
      </c>
      <c r="J352" s="5" t="e">
        <f>IF(Tableau_calcul[[#This Row],[Traitement]]="","",IF(Tableau_calcul[[#This Row],[agrégat.num.période.fin]]=H351,"",VLOOKUP(CONCATENATE("fin",Tableau_calcul[[#This Row],[agrégat.num]]),Tableau_calcul[[agrégat.num.période.fin]:[Date]],4,FALSE)))</f>
        <v>#NUM!</v>
      </c>
      <c r="K352" s="5">
        <f>IF(AND(OR(MOD(YEAR(K351),400)=0,AND(MOD(YEAR(K351),4)=0,MOD(YEAR(K351),100)&lt;&gt;0)),MONTH(K351)=2,DAY(K351)=28),K351+1,
IF(AND(MONTH(K351)=2,DAY(K351)=28,COUNTIF($K$2:K351,DATE(YEAR(K351)-1,2,28))+COUNTIF($K$2:K351,DATE(YEAR(K351),2,28))&lt;2),DATE(YEAR(K351),2,28),IF(ROW()=2,Date_survenance,K351+1)))</f>
        <v>349</v>
      </c>
      <c r="L35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2" s="24" t="e">
        <f>IF(Tableau_calcul[[#This Row],[Date]]=K351,"",IF(AND(K352=DATE(YEAR(A352)+1,MONTH(A352),DAY(A352)),Tableau_absentéisme_décomposé[[#This Row],[Traitement]]="Plein traitement"),"anniv PT",IF(COUNTIF($P$2:P351,"Plein traitement")+COUNTIF(B352:$B$367,"Plein traitement")&lt;droits_PT,droits_PT-COUNTIF($P$2:P351,"Plein traitement")-COUNTIF(B352:$B$367,"Plein traitement"),0)))</f>
        <v>#NUM!</v>
      </c>
      <c r="N352" s="1" t="e">
        <f>droits_DT</f>
        <v>#NUM!</v>
      </c>
      <c r="O352" s="1" t="e">
        <f>IF(Tableau_calcul[[#This Row],[Date]]=K351,"",IF(AND(K352=DATE(YEAR(A352)+1,MONTH(A352),DAY(A352)),Tableau_absentéisme_décomposé[[#This Row],[Traitement]]="Demi traitement"),"anniv DT",IF(COUNTIF($P$2:P351,"Demi traitement")+IF(AND($A$60=$A$61,$B$60=$B$61,$B$60="Demi traitement"),COUNTIF(B352:$B$367,"Demi traitement")-1,COUNTIF(B352:$B$367,"Demi traitement"))&lt;droits_DT,droits_DT-COUNTIF($P$2:P351,"Demi traitement")-IF(AND($A$60=$A$61,$B$60=$B$61,$B$60="Demi traitement"),COUNTIF(B352:$B$367,"Demi traitement")-1,COUNTIF(B352:$B$367,"Demi traitement")),0)))</f>
        <v>#NUM!</v>
      </c>
      <c r="P352" s="1" t="e">
        <f>IF(M352="","",IF(OR(M352="anniv PT",M352&gt;0),"Plein traitement",IF(OR(LEFT(Statut_agent,1)="A",LEFT(Statut_agent,1)="B",LEFT(Statut_agent,1)="C"),"Demi Traitement",IF(OR(O352="anniv DT",O352&gt;0),"Demi traitement","Sans traitement"))))</f>
        <v>#NUM!</v>
      </c>
    </row>
    <row r="353" spans="1:16" x14ac:dyDescent="0.25">
      <c r="A353" s="28">
        <f>IF(AND(OR(MOD(YEAR(Tableau_calcul[[#This Row],[Date]])-1,400)=0,AND(MOD(YEAR(Tableau_calcul[[#This Row],[Date]])-1,4)=0,MOD(YEAR(Tableau_calcul[[#This Row],[Date]])-1,100)&lt;&gt;0)),MONTH(A352)=2,DAY(A352)=28,COUNTIF($A$2:A352,DATE(YEAR(A352),2,28))&lt;2),DATE(YEAR(Tableau_calcul[[#This Row],[Date]])-1,2,29),IF(AND(DAY(A352)=28,MONTH(A352)=2,COUNTIF($A$2:A352,DATE(YEAR(A352)-1,2,28))+COUNTIF($A$2:A352,DATE(YEAR(A352),2,28))&lt;2),DATE(YEAR(Tableau_calcul[[#This Row],[Date]])-1,2,28),DATE(YEAR(Tableau_calcul[[#This Row],[Date]])-1,MONTH(Tableau_calcul[[#This Row],[Date]]),DAY(Tableau_calcul[[#This Row],[Date]]))))</f>
        <v>693946</v>
      </c>
      <c r="B353" s="1" t="str">
        <f>IF(Tableau_absentéisme_décomposé[[#This Row],[Date]]=A352,"",IFERROR(INDEX(Tableau_absentéisme[],IF(AND(Tableau_absentéisme_décomposé[[#This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3" s="1" t="e">
        <f ca="1">IF(Tableau_calcul[[#This Row],[Traitement]]="","",IF(Tableau_calcul[[#This Row],[Traitement]]&lt;&gt;IF(K351=K352,OFFSET(Tableau_calcul[[#This Row],[Traitement]],2,0),OFFSET(Tableau_calcul[[#This Row],[Traitement]],-1,0)),"début","continue"))</f>
        <v>#NUM!</v>
      </c>
      <c r="E353" s="1" t="e">
        <f ca="1">IF(Tableau_calcul[[#This Row],[Traitement]]="","",IF(Tableau_calcul[[#This Row],[Traitement]]&lt;&gt;IF(Tableau_calcul[[#This Row],[Date]]=K354,OFFSET(Tableau_calcul[[#This Row],[Traitement]],2,0),OFFSET(Tableau_calcul[[#This Row],[Traitement]],1,0)),"fin","continue"))</f>
        <v>#NUM!</v>
      </c>
      <c r="F353" s="1">
        <f ca="1">COUNTIF($D$2:D353,"début")</f>
        <v>0</v>
      </c>
      <c r="G353" s="1" t="e">
        <f>IF(Tableau_calcul[[#This Row],[Traitement]]="","",CONCATENATE(Tableau_calcul[[#This Row],[agrégat.période.début]],Tableau_calcul[[#This Row],[agrégat.num]]))</f>
        <v>#NUM!</v>
      </c>
      <c r="H353" s="1" t="e">
        <f>IF(Tableau_calcul[[#This Row],[Traitement]]="","",CONCATENATE(IF(Tableau_calcul[[#This Row],[agrégat.période.fin]]="fin","fin","continue"),Tableau_calcul[[#This Row],[agrégat.num]]))</f>
        <v>#NUM!</v>
      </c>
      <c r="I353" s="5" t="e">
        <f ca="1">IF(Tableau_calcul[[#This Row],[agrégat.période.début]]="début",Tableau_calcul[[#This Row],[Date]],"")</f>
        <v>#NUM!</v>
      </c>
      <c r="J353" s="5" t="e">
        <f>IF(Tableau_calcul[[#This Row],[Traitement]]="","",IF(Tableau_calcul[[#This Row],[agrégat.num.période.fin]]=H352,"",VLOOKUP(CONCATENATE("fin",Tableau_calcul[[#This Row],[agrégat.num]]),Tableau_calcul[[agrégat.num.période.fin]:[Date]],4,FALSE)))</f>
        <v>#NUM!</v>
      </c>
      <c r="K353" s="5">
        <f>IF(AND(OR(MOD(YEAR(K352),400)=0,AND(MOD(YEAR(K352),4)=0,MOD(YEAR(K352),100)&lt;&gt;0)),MONTH(K352)=2,DAY(K352)=28),K352+1,
IF(AND(MONTH(K352)=2,DAY(K352)=28,COUNTIF($K$2:K352,DATE(YEAR(K352)-1,2,28))+COUNTIF($K$2:K352,DATE(YEAR(K352),2,28))&lt;2),DATE(YEAR(K352),2,28),IF(ROW()=2,Date_survenance,K352+1)))</f>
        <v>350</v>
      </c>
      <c r="L35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3" s="24" t="e">
        <f>IF(Tableau_calcul[[#This Row],[Date]]=K352,"",IF(AND(K353=DATE(YEAR(A353)+1,MONTH(A353),DAY(A353)),Tableau_absentéisme_décomposé[[#This Row],[Traitement]]="Plein traitement"),"anniv PT",IF(COUNTIF($P$2:P352,"Plein traitement")+COUNTIF(B353:$B$367,"Plein traitement")&lt;droits_PT,droits_PT-COUNTIF($P$2:P352,"Plein traitement")-COUNTIF(B353:$B$367,"Plein traitement"),0)))</f>
        <v>#NUM!</v>
      </c>
      <c r="N353" s="1" t="e">
        <f>droits_DT</f>
        <v>#NUM!</v>
      </c>
      <c r="O353" s="1" t="e">
        <f>IF(Tableau_calcul[[#This Row],[Date]]=K352,"",IF(AND(K353=DATE(YEAR(A353)+1,MONTH(A353),DAY(A353)),Tableau_absentéisme_décomposé[[#This Row],[Traitement]]="Demi traitement"),"anniv DT",IF(COUNTIF($P$2:P352,"Demi traitement")+IF(AND($A$60=$A$61,$B$60=$B$61,$B$60="Demi traitement"),COUNTIF(B353:$B$367,"Demi traitement")-1,COUNTIF(B353:$B$367,"Demi traitement"))&lt;droits_DT,droits_DT-COUNTIF($P$2:P352,"Demi traitement")-IF(AND($A$60=$A$61,$B$60=$B$61,$B$60="Demi traitement"),COUNTIF(B353:$B$367,"Demi traitement")-1,COUNTIF(B353:$B$367,"Demi traitement")),0)))</f>
        <v>#NUM!</v>
      </c>
      <c r="P353" s="1" t="e">
        <f>IF(M353="","",IF(OR(M353="anniv PT",M353&gt;0),"Plein traitement",IF(OR(LEFT(Statut_agent,1)="A",LEFT(Statut_agent,1)="B",LEFT(Statut_agent,1)="C"),"Demi Traitement",IF(OR(O353="anniv DT",O353&gt;0),"Demi traitement","Sans traitement"))))</f>
        <v>#NUM!</v>
      </c>
    </row>
    <row r="354" spans="1:16" x14ac:dyDescent="0.25">
      <c r="A354" s="28">
        <f>IF(AND(OR(MOD(YEAR(Tableau_calcul[[#This Row],[Date]])-1,400)=0,AND(MOD(YEAR(Tableau_calcul[[#This Row],[Date]])-1,4)=0,MOD(YEAR(Tableau_calcul[[#This Row],[Date]])-1,100)&lt;&gt;0)),MONTH(A353)=2,DAY(A353)=28,COUNTIF($A$2:A353,DATE(YEAR(A353),2,28))&lt;2),DATE(YEAR(Tableau_calcul[[#This Row],[Date]])-1,2,29),IF(AND(DAY(A353)=28,MONTH(A353)=2,COUNTIF($A$2:A353,DATE(YEAR(A353)-1,2,28))+COUNTIF($A$2:A353,DATE(YEAR(A353),2,28))&lt;2),DATE(YEAR(Tableau_calcul[[#This Row],[Date]])-1,2,28),DATE(YEAR(Tableau_calcul[[#This Row],[Date]])-1,MONTH(Tableau_calcul[[#This Row],[Date]]),DAY(Tableau_calcul[[#This Row],[Date]]))))</f>
        <v>693947</v>
      </c>
      <c r="B354" s="1" t="str">
        <f>IF(Tableau_absentéisme_décomposé[[#This Row],[Date]]=A353,"",IFERROR(INDEX(Tableau_absentéisme[],IF(AND(Tableau_absentéisme_décomposé[[#This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4" s="1" t="e">
        <f ca="1">IF(Tableau_calcul[[#This Row],[Traitement]]="","",IF(Tableau_calcul[[#This Row],[Traitement]]&lt;&gt;IF(K352=K353,OFFSET(Tableau_calcul[[#This Row],[Traitement]],2,0),OFFSET(Tableau_calcul[[#This Row],[Traitement]],-1,0)),"début","continue"))</f>
        <v>#NUM!</v>
      </c>
      <c r="E354" s="1" t="e">
        <f ca="1">IF(Tableau_calcul[[#This Row],[Traitement]]="","",IF(Tableau_calcul[[#This Row],[Traitement]]&lt;&gt;IF(Tableau_calcul[[#This Row],[Date]]=K355,OFFSET(Tableau_calcul[[#This Row],[Traitement]],2,0),OFFSET(Tableau_calcul[[#This Row],[Traitement]],1,0)),"fin","continue"))</f>
        <v>#NUM!</v>
      </c>
      <c r="F354" s="1">
        <f ca="1">COUNTIF($D$2:D354,"début")</f>
        <v>0</v>
      </c>
      <c r="G354" s="1" t="e">
        <f>IF(Tableau_calcul[[#This Row],[Traitement]]="","",CONCATENATE(Tableau_calcul[[#This Row],[agrégat.période.début]],Tableau_calcul[[#This Row],[agrégat.num]]))</f>
        <v>#NUM!</v>
      </c>
      <c r="H354" s="1" t="e">
        <f>IF(Tableau_calcul[[#This Row],[Traitement]]="","",CONCATENATE(IF(Tableau_calcul[[#This Row],[agrégat.période.fin]]="fin","fin","continue"),Tableau_calcul[[#This Row],[agrégat.num]]))</f>
        <v>#NUM!</v>
      </c>
      <c r="I354" s="5" t="e">
        <f ca="1">IF(Tableau_calcul[[#This Row],[agrégat.période.début]]="début",Tableau_calcul[[#This Row],[Date]],"")</f>
        <v>#NUM!</v>
      </c>
      <c r="J354" s="5" t="e">
        <f>IF(Tableau_calcul[[#This Row],[Traitement]]="","",IF(Tableau_calcul[[#This Row],[agrégat.num.période.fin]]=H353,"",VLOOKUP(CONCATENATE("fin",Tableau_calcul[[#This Row],[agrégat.num]]),Tableau_calcul[[agrégat.num.période.fin]:[Date]],4,FALSE)))</f>
        <v>#NUM!</v>
      </c>
      <c r="K354" s="5">
        <f>IF(AND(OR(MOD(YEAR(K353),400)=0,AND(MOD(YEAR(K353),4)=0,MOD(YEAR(K353),100)&lt;&gt;0)),MONTH(K353)=2,DAY(K353)=28),K353+1,
IF(AND(MONTH(K353)=2,DAY(K353)=28,COUNTIF($K$2:K353,DATE(YEAR(K353)-1,2,28))+COUNTIF($K$2:K353,DATE(YEAR(K353),2,28))&lt;2),DATE(YEAR(K353),2,28),IF(ROW()=2,Date_survenance,K353+1)))</f>
        <v>351</v>
      </c>
      <c r="L35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4" s="24" t="e">
        <f>IF(Tableau_calcul[[#This Row],[Date]]=K353,"",IF(AND(K354=DATE(YEAR(A354)+1,MONTH(A354),DAY(A354)),Tableau_absentéisme_décomposé[[#This Row],[Traitement]]="Plein traitement"),"anniv PT",IF(COUNTIF($P$2:P353,"Plein traitement")+COUNTIF(B354:$B$367,"Plein traitement")&lt;droits_PT,droits_PT-COUNTIF($P$2:P353,"Plein traitement")-COUNTIF(B354:$B$367,"Plein traitement"),0)))</f>
        <v>#NUM!</v>
      </c>
      <c r="N354" s="1" t="e">
        <f>droits_DT</f>
        <v>#NUM!</v>
      </c>
      <c r="O354" s="1" t="e">
        <f>IF(Tableau_calcul[[#This Row],[Date]]=K353,"",IF(AND(K354=DATE(YEAR(A354)+1,MONTH(A354),DAY(A354)),Tableau_absentéisme_décomposé[[#This Row],[Traitement]]="Demi traitement"),"anniv DT",IF(COUNTIF($P$2:P353,"Demi traitement")+IF(AND($A$60=$A$61,$B$60=$B$61,$B$60="Demi traitement"),COUNTIF(B354:$B$367,"Demi traitement")-1,COUNTIF(B354:$B$367,"Demi traitement"))&lt;droits_DT,droits_DT-COUNTIF($P$2:P353,"Demi traitement")-IF(AND($A$60=$A$61,$B$60=$B$61,$B$60="Demi traitement"),COUNTIF(B354:$B$367,"Demi traitement")-1,COUNTIF(B354:$B$367,"Demi traitement")),0)))</f>
        <v>#NUM!</v>
      </c>
      <c r="P354" s="1" t="e">
        <f>IF(M354="","",IF(OR(M354="anniv PT",M354&gt;0),"Plein traitement",IF(OR(LEFT(Statut_agent,1)="A",LEFT(Statut_agent,1)="B",LEFT(Statut_agent,1)="C"),"Demi Traitement",IF(OR(O354="anniv DT",O354&gt;0),"Demi traitement","Sans traitement"))))</f>
        <v>#NUM!</v>
      </c>
    </row>
    <row r="355" spans="1:16" x14ac:dyDescent="0.25">
      <c r="A355" s="28">
        <f>IF(AND(OR(MOD(YEAR(Tableau_calcul[[#This Row],[Date]])-1,400)=0,AND(MOD(YEAR(Tableau_calcul[[#This Row],[Date]])-1,4)=0,MOD(YEAR(Tableau_calcul[[#This Row],[Date]])-1,100)&lt;&gt;0)),MONTH(A354)=2,DAY(A354)=28,COUNTIF($A$2:A354,DATE(YEAR(A354),2,28))&lt;2),DATE(YEAR(Tableau_calcul[[#This Row],[Date]])-1,2,29),IF(AND(DAY(A354)=28,MONTH(A354)=2,COUNTIF($A$2:A354,DATE(YEAR(A354)-1,2,28))+COUNTIF($A$2:A354,DATE(YEAR(A354),2,28))&lt;2),DATE(YEAR(Tableau_calcul[[#This Row],[Date]])-1,2,28),DATE(YEAR(Tableau_calcul[[#This Row],[Date]])-1,MONTH(Tableau_calcul[[#This Row],[Date]]),DAY(Tableau_calcul[[#This Row],[Date]]))))</f>
        <v>693948</v>
      </c>
      <c r="B355" s="1" t="str">
        <f>IF(Tableau_absentéisme_décomposé[[#This Row],[Date]]=A354,"",IFERROR(INDEX(Tableau_absentéisme[],IF(AND(Tableau_absentéisme_décomposé[[#This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5" s="1" t="e">
        <f ca="1">IF(Tableau_calcul[[#This Row],[Traitement]]="","",IF(Tableau_calcul[[#This Row],[Traitement]]&lt;&gt;IF(K353=K354,OFFSET(Tableau_calcul[[#This Row],[Traitement]],2,0),OFFSET(Tableau_calcul[[#This Row],[Traitement]],-1,0)),"début","continue"))</f>
        <v>#NUM!</v>
      </c>
      <c r="E355" s="1" t="e">
        <f ca="1">IF(Tableau_calcul[[#This Row],[Traitement]]="","",IF(Tableau_calcul[[#This Row],[Traitement]]&lt;&gt;IF(Tableau_calcul[[#This Row],[Date]]=K356,OFFSET(Tableau_calcul[[#This Row],[Traitement]],2,0),OFFSET(Tableau_calcul[[#This Row],[Traitement]],1,0)),"fin","continue"))</f>
        <v>#NUM!</v>
      </c>
      <c r="F355" s="1">
        <f ca="1">COUNTIF($D$2:D355,"début")</f>
        <v>0</v>
      </c>
      <c r="G355" s="1" t="e">
        <f>IF(Tableau_calcul[[#This Row],[Traitement]]="","",CONCATENATE(Tableau_calcul[[#This Row],[agrégat.période.début]],Tableau_calcul[[#This Row],[agrégat.num]]))</f>
        <v>#NUM!</v>
      </c>
      <c r="H355" s="1" t="e">
        <f>IF(Tableau_calcul[[#This Row],[Traitement]]="","",CONCATENATE(IF(Tableau_calcul[[#This Row],[agrégat.période.fin]]="fin","fin","continue"),Tableau_calcul[[#This Row],[agrégat.num]]))</f>
        <v>#NUM!</v>
      </c>
      <c r="I355" s="5" t="e">
        <f ca="1">IF(Tableau_calcul[[#This Row],[agrégat.période.début]]="début",Tableau_calcul[[#This Row],[Date]],"")</f>
        <v>#NUM!</v>
      </c>
      <c r="J355" s="5" t="e">
        <f>IF(Tableau_calcul[[#This Row],[Traitement]]="","",IF(Tableau_calcul[[#This Row],[agrégat.num.période.fin]]=H354,"",VLOOKUP(CONCATENATE("fin",Tableau_calcul[[#This Row],[agrégat.num]]),Tableau_calcul[[agrégat.num.période.fin]:[Date]],4,FALSE)))</f>
        <v>#NUM!</v>
      </c>
      <c r="K355" s="5">
        <f>IF(AND(OR(MOD(YEAR(K354),400)=0,AND(MOD(YEAR(K354),4)=0,MOD(YEAR(K354),100)&lt;&gt;0)),MONTH(K354)=2,DAY(K354)=28),K354+1,
IF(AND(MONTH(K354)=2,DAY(K354)=28,COUNTIF($K$2:K354,DATE(YEAR(K354)-1,2,28))+COUNTIF($K$2:K354,DATE(YEAR(K354),2,28))&lt;2),DATE(YEAR(K354),2,28),IF(ROW()=2,Date_survenance,K354+1)))</f>
        <v>352</v>
      </c>
      <c r="L35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5" s="24" t="e">
        <f>IF(Tableau_calcul[[#This Row],[Date]]=K354,"",IF(AND(K355=DATE(YEAR(A355)+1,MONTH(A355),DAY(A355)),Tableau_absentéisme_décomposé[[#This Row],[Traitement]]="Plein traitement"),"anniv PT",IF(COUNTIF($P$2:P354,"Plein traitement")+COUNTIF(B355:$B$367,"Plein traitement")&lt;droits_PT,droits_PT-COUNTIF($P$2:P354,"Plein traitement")-COUNTIF(B355:$B$367,"Plein traitement"),0)))</f>
        <v>#NUM!</v>
      </c>
      <c r="N355" s="1" t="e">
        <f>droits_DT</f>
        <v>#NUM!</v>
      </c>
      <c r="O355" s="1" t="e">
        <f>IF(Tableau_calcul[[#This Row],[Date]]=K354,"",IF(AND(K355=DATE(YEAR(A355)+1,MONTH(A355),DAY(A355)),Tableau_absentéisme_décomposé[[#This Row],[Traitement]]="Demi traitement"),"anniv DT",IF(COUNTIF($P$2:P354,"Demi traitement")+IF(AND($A$60=$A$61,$B$60=$B$61,$B$60="Demi traitement"),COUNTIF(B355:$B$367,"Demi traitement")-1,COUNTIF(B355:$B$367,"Demi traitement"))&lt;droits_DT,droits_DT-COUNTIF($P$2:P354,"Demi traitement")-IF(AND($A$60=$A$61,$B$60=$B$61,$B$60="Demi traitement"),COUNTIF(B355:$B$367,"Demi traitement")-1,COUNTIF(B355:$B$367,"Demi traitement")),0)))</f>
        <v>#NUM!</v>
      </c>
      <c r="P355" s="1" t="e">
        <f>IF(M355="","",IF(OR(M355="anniv PT",M355&gt;0),"Plein traitement",IF(OR(LEFT(Statut_agent,1)="A",LEFT(Statut_agent,1)="B",LEFT(Statut_agent,1)="C"),"Demi Traitement",IF(OR(O355="anniv DT",O355&gt;0),"Demi traitement","Sans traitement"))))</f>
        <v>#NUM!</v>
      </c>
    </row>
    <row r="356" spans="1:16" x14ac:dyDescent="0.25">
      <c r="A356" s="28">
        <f>IF(AND(OR(MOD(YEAR(Tableau_calcul[[#This Row],[Date]])-1,400)=0,AND(MOD(YEAR(Tableau_calcul[[#This Row],[Date]])-1,4)=0,MOD(YEAR(Tableau_calcul[[#This Row],[Date]])-1,100)&lt;&gt;0)),MONTH(A355)=2,DAY(A355)=28,COUNTIF($A$2:A355,DATE(YEAR(A355),2,28))&lt;2),DATE(YEAR(Tableau_calcul[[#This Row],[Date]])-1,2,29),IF(AND(DAY(A355)=28,MONTH(A355)=2,COUNTIF($A$2:A355,DATE(YEAR(A355)-1,2,28))+COUNTIF($A$2:A355,DATE(YEAR(A355),2,28))&lt;2),DATE(YEAR(Tableau_calcul[[#This Row],[Date]])-1,2,28),DATE(YEAR(Tableau_calcul[[#This Row],[Date]])-1,MONTH(Tableau_calcul[[#This Row],[Date]]),DAY(Tableau_calcul[[#This Row],[Date]]))))</f>
        <v>693949</v>
      </c>
      <c r="B356" s="1" t="str">
        <f>IF(Tableau_absentéisme_décomposé[[#This Row],[Date]]=A355,"",IFERROR(INDEX(Tableau_absentéisme[],IF(AND(Tableau_absentéisme_décomposé[[#This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6" s="1" t="e">
        <f ca="1">IF(Tableau_calcul[[#This Row],[Traitement]]="","",IF(Tableau_calcul[[#This Row],[Traitement]]&lt;&gt;IF(K354=K355,OFFSET(Tableau_calcul[[#This Row],[Traitement]],2,0),OFFSET(Tableau_calcul[[#This Row],[Traitement]],-1,0)),"début","continue"))</f>
        <v>#NUM!</v>
      </c>
      <c r="E356" s="1" t="e">
        <f ca="1">IF(Tableau_calcul[[#This Row],[Traitement]]="","",IF(Tableau_calcul[[#This Row],[Traitement]]&lt;&gt;IF(Tableau_calcul[[#This Row],[Date]]=K357,OFFSET(Tableau_calcul[[#This Row],[Traitement]],2,0),OFFSET(Tableau_calcul[[#This Row],[Traitement]],1,0)),"fin","continue"))</f>
        <v>#NUM!</v>
      </c>
      <c r="F356" s="1">
        <f ca="1">COUNTIF($D$2:D356,"début")</f>
        <v>0</v>
      </c>
      <c r="G356" s="1" t="e">
        <f>IF(Tableau_calcul[[#This Row],[Traitement]]="","",CONCATENATE(Tableau_calcul[[#This Row],[agrégat.période.début]],Tableau_calcul[[#This Row],[agrégat.num]]))</f>
        <v>#NUM!</v>
      </c>
      <c r="H356" s="1" t="e">
        <f>IF(Tableau_calcul[[#This Row],[Traitement]]="","",CONCATENATE(IF(Tableau_calcul[[#This Row],[agrégat.période.fin]]="fin","fin","continue"),Tableau_calcul[[#This Row],[agrégat.num]]))</f>
        <v>#NUM!</v>
      </c>
      <c r="I356" s="5" t="e">
        <f ca="1">IF(Tableau_calcul[[#This Row],[agrégat.période.début]]="début",Tableau_calcul[[#This Row],[Date]],"")</f>
        <v>#NUM!</v>
      </c>
      <c r="J356" s="5" t="e">
        <f>IF(Tableau_calcul[[#This Row],[Traitement]]="","",IF(Tableau_calcul[[#This Row],[agrégat.num.période.fin]]=H355,"",VLOOKUP(CONCATENATE("fin",Tableau_calcul[[#This Row],[agrégat.num]]),Tableau_calcul[[agrégat.num.période.fin]:[Date]],4,FALSE)))</f>
        <v>#NUM!</v>
      </c>
      <c r="K356" s="5">
        <f>IF(AND(OR(MOD(YEAR(K355),400)=0,AND(MOD(YEAR(K355),4)=0,MOD(YEAR(K355),100)&lt;&gt;0)),MONTH(K355)=2,DAY(K355)=28),K355+1,
IF(AND(MONTH(K355)=2,DAY(K355)=28,COUNTIF($K$2:K355,DATE(YEAR(K355)-1,2,28))+COUNTIF($K$2:K355,DATE(YEAR(K355),2,28))&lt;2),DATE(YEAR(K355),2,28),IF(ROW()=2,Date_survenance,K355+1)))</f>
        <v>353</v>
      </c>
      <c r="L35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6" s="24" t="e">
        <f>IF(Tableau_calcul[[#This Row],[Date]]=K355,"",IF(AND(K356=DATE(YEAR(A356)+1,MONTH(A356),DAY(A356)),Tableau_absentéisme_décomposé[[#This Row],[Traitement]]="Plein traitement"),"anniv PT",IF(COUNTIF($P$2:P355,"Plein traitement")+COUNTIF(B356:$B$367,"Plein traitement")&lt;droits_PT,droits_PT-COUNTIF($P$2:P355,"Plein traitement")-COUNTIF(B356:$B$367,"Plein traitement"),0)))</f>
        <v>#NUM!</v>
      </c>
      <c r="N356" s="1" t="e">
        <f>droits_DT</f>
        <v>#NUM!</v>
      </c>
      <c r="O356" s="1" t="e">
        <f>IF(Tableau_calcul[[#This Row],[Date]]=K355,"",IF(AND(K356=DATE(YEAR(A356)+1,MONTH(A356),DAY(A356)),Tableau_absentéisme_décomposé[[#This Row],[Traitement]]="Demi traitement"),"anniv DT",IF(COUNTIF($P$2:P355,"Demi traitement")+IF(AND($A$60=$A$61,$B$60=$B$61,$B$60="Demi traitement"),COUNTIF(B356:$B$367,"Demi traitement")-1,COUNTIF(B356:$B$367,"Demi traitement"))&lt;droits_DT,droits_DT-COUNTIF($P$2:P355,"Demi traitement")-IF(AND($A$60=$A$61,$B$60=$B$61,$B$60="Demi traitement"),COUNTIF(B356:$B$367,"Demi traitement")-1,COUNTIF(B356:$B$367,"Demi traitement")),0)))</f>
        <v>#NUM!</v>
      </c>
      <c r="P356" s="1" t="e">
        <f>IF(M356="","",IF(OR(M356="anniv PT",M356&gt;0),"Plein traitement",IF(OR(LEFT(Statut_agent,1)="A",LEFT(Statut_agent,1)="B",LEFT(Statut_agent,1)="C"),"Demi Traitement",IF(OR(O356="anniv DT",O356&gt;0),"Demi traitement","Sans traitement"))))</f>
        <v>#NUM!</v>
      </c>
    </row>
    <row r="357" spans="1:16" x14ac:dyDescent="0.25">
      <c r="A357" s="28">
        <f>IF(AND(OR(MOD(YEAR(Tableau_calcul[[#This Row],[Date]])-1,400)=0,AND(MOD(YEAR(Tableau_calcul[[#This Row],[Date]])-1,4)=0,MOD(YEAR(Tableau_calcul[[#This Row],[Date]])-1,100)&lt;&gt;0)),MONTH(A356)=2,DAY(A356)=28,COUNTIF($A$2:A356,DATE(YEAR(A356),2,28))&lt;2),DATE(YEAR(Tableau_calcul[[#This Row],[Date]])-1,2,29),IF(AND(DAY(A356)=28,MONTH(A356)=2,COUNTIF($A$2:A356,DATE(YEAR(A356)-1,2,28))+COUNTIF($A$2:A356,DATE(YEAR(A356),2,28))&lt;2),DATE(YEAR(Tableau_calcul[[#This Row],[Date]])-1,2,28),DATE(YEAR(Tableau_calcul[[#This Row],[Date]])-1,MONTH(Tableau_calcul[[#This Row],[Date]]),DAY(Tableau_calcul[[#This Row],[Date]]))))</f>
        <v>693950</v>
      </c>
      <c r="B357" s="1" t="str">
        <f>IF(Tableau_absentéisme_décomposé[[#This Row],[Date]]=A356,"",IFERROR(INDEX(Tableau_absentéisme[],IF(AND(Tableau_absentéisme_décomposé[[#This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7" s="1" t="e">
        <f ca="1">IF(Tableau_calcul[[#This Row],[Traitement]]="","",IF(Tableau_calcul[[#This Row],[Traitement]]&lt;&gt;IF(K355=K356,OFFSET(Tableau_calcul[[#This Row],[Traitement]],2,0),OFFSET(Tableau_calcul[[#This Row],[Traitement]],-1,0)),"début","continue"))</f>
        <v>#NUM!</v>
      </c>
      <c r="E357" s="1" t="e">
        <f ca="1">IF(Tableau_calcul[[#This Row],[Traitement]]="","",IF(Tableau_calcul[[#This Row],[Traitement]]&lt;&gt;IF(Tableau_calcul[[#This Row],[Date]]=K358,OFFSET(Tableau_calcul[[#This Row],[Traitement]],2,0),OFFSET(Tableau_calcul[[#This Row],[Traitement]],1,0)),"fin","continue"))</f>
        <v>#NUM!</v>
      </c>
      <c r="F357" s="1">
        <f ca="1">COUNTIF($D$2:D357,"début")</f>
        <v>0</v>
      </c>
      <c r="G357" s="1" t="e">
        <f>IF(Tableau_calcul[[#This Row],[Traitement]]="","",CONCATENATE(Tableau_calcul[[#This Row],[agrégat.période.début]],Tableau_calcul[[#This Row],[agrégat.num]]))</f>
        <v>#NUM!</v>
      </c>
      <c r="H357" s="1" t="e">
        <f>IF(Tableau_calcul[[#This Row],[Traitement]]="","",CONCATENATE(IF(Tableau_calcul[[#This Row],[agrégat.période.fin]]="fin","fin","continue"),Tableau_calcul[[#This Row],[agrégat.num]]))</f>
        <v>#NUM!</v>
      </c>
      <c r="I357" s="5" t="e">
        <f ca="1">IF(Tableau_calcul[[#This Row],[agrégat.période.début]]="début",Tableau_calcul[[#This Row],[Date]],"")</f>
        <v>#NUM!</v>
      </c>
      <c r="J357" s="5" t="e">
        <f>IF(Tableau_calcul[[#This Row],[Traitement]]="","",IF(Tableau_calcul[[#This Row],[agrégat.num.période.fin]]=H356,"",VLOOKUP(CONCATENATE("fin",Tableau_calcul[[#This Row],[agrégat.num]]),Tableau_calcul[[agrégat.num.période.fin]:[Date]],4,FALSE)))</f>
        <v>#NUM!</v>
      </c>
      <c r="K357" s="5">
        <f>IF(AND(OR(MOD(YEAR(K356),400)=0,AND(MOD(YEAR(K356),4)=0,MOD(YEAR(K356),100)&lt;&gt;0)),MONTH(K356)=2,DAY(K356)=28),K356+1,
IF(AND(MONTH(K356)=2,DAY(K356)=28,COUNTIF($K$2:K356,DATE(YEAR(K356)-1,2,28))+COUNTIF($K$2:K356,DATE(YEAR(K356),2,28))&lt;2),DATE(YEAR(K356),2,28),IF(ROW()=2,Date_survenance,K356+1)))</f>
        <v>354</v>
      </c>
      <c r="L35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7" s="24" t="e">
        <f>IF(Tableau_calcul[[#This Row],[Date]]=K356,"",IF(AND(K357=DATE(YEAR(A357)+1,MONTH(A357),DAY(A357)),Tableau_absentéisme_décomposé[[#This Row],[Traitement]]="Plein traitement"),"anniv PT",IF(COUNTIF($P$2:P356,"Plein traitement")+COUNTIF(B357:$B$367,"Plein traitement")&lt;droits_PT,droits_PT-COUNTIF($P$2:P356,"Plein traitement")-COUNTIF(B357:$B$367,"Plein traitement"),0)))</f>
        <v>#NUM!</v>
      </c>
      <c r="N357" s="1" t="e">
        <f>droits_DT</f>
        <v>#NUM!</v>
      </c>
      <c r="O357" s="1" t="e">
        <f>IF(Tableau_calcul[[#This Row],[Date]]=K356,"",IF(AND(K357=DATE(YEAR(A357)+1,MONTH(A357),DAY(A357)),Tableau_absentéisme_décomposé[[#This Row],[Traitement]]="Demi traitement"),"anniv DT",IF(COUNTIF($P$2:P356,"Demi traitement")+IF(AND($A$60=$A$61,$B$60=$B$61,$B$60="Demi traitement"),COUNTIF(B357:$B$367,"Demi traitement")-1,COUNTIF(B357:$B$367,"Demi traitement"))&lt;droits_DT,droits_DT-COUNTIF($P$2:P356,"Demi traitement")-IF(AND($A$60=$A$61,$B$60=$B$61,$B$60="Demi traitement"),COUNTIF(B357:$B$367,"Demi traitement")-1,COUNTIF(B357:$B$367,"Demi traitement")),0)))</f>
        <v>#NUM!</v>
      </c>
      <c r="P357" s="1" t="e">
        <f>IF(M357="","",IF(OR(M357="anniv PT",M357&gt;0),"Plein traitement",IF(OR(LEFT(Statut_agent,1)="A",LEFT(Statut_agent,1)="B",LEFT(Statut_agent,1)="C"),"Demi Traitement",IF(OR(O357="anniv DT",O357&gt;0),"Demi traitement","Sans traitement"))))</f>
        <v>#NUM!</v>
      </c>
    </row>
    <row r="358" spans="1:16" x14ac:dyDescent="0.25">
      <c r="A358" s="28">
        <f>IF(AND(OR(MOD(YEAR(Tableau_calcul[[#This Row],[Date]])-1,400)=0,AND(MOD(YEAR(Tableau_calcul[[#This Row],[Date]])-1,4)=0,MOD(YEAR(Tableau_calcul[[#This Row],[Date]])-1,100)&lt;&gt;0)),MONTH(A357)=2,DAY(A357)=28,COUNTIF($A$2:A357,DATE(YEAR(A357),2,28))&lt;2),DATE(YEAR(Tableau_calcul[[#This Row],[Date]])-1,2,29),IF(AND(DAY(A357)=28,MONTH(A357)=2,COUNTIF($A$2:A357,DATE(YEAR(A357)-1,2,28))+COUNTIF($A$2:A357,DATE(YEAR(A357),2,28))&lt;2),DATE(YEAR(Tableau_calcul[[#This Row],[Date]])-1,2,28),DATE(YEAR(Tableau_calcul[[#This Row],[Date]])-1,MONTH(Tableau_calcul[[#This Row],[Date]]),DAY(Tableau_calcul[[#This Row],[Date]]))))</f>
        <v>693951</v>
      </c>
      <c r="B358" s="1" t="str">
        <f>IF(Tableau_absentéisme_décomposé[[#This Row],[Date]]=A357,"",IFERROR(INDEX(Tableau_absentéisme[],IF(AND(Tableau_absentéisme_décomposé[[#This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8" s="1" t="e">
        <f ca="1">IF(Tableau_calcul[[#This Row],[Traitement]]="","",IF(Tableau_calcul[[#This Row],[Traitement]]&lt;&gt;IF(K356=K357,OFFSET(Tableau_calcul[[#This Row],[Traitement]],2,0),OFFSET(Tableau_calcul[[#This Row],[Traitement]],-1,0)),"début","continue"))</f>
        <v>#NUM!</v>
      </c>
      <c r="E358" s="1" t="e">
        <f ca="1">IF(Tableau_calcul[[#This Row],[Traitement]]="","",IF(Tableau_calcul[[#This Row],[Traitement]]&lt;&gt;IF(Tableau_calcul[[#This Row],[Date]]=K359,OFFSET(Tableau_calcul[[#This Row],[Traitement]],2,0),OFFSET(Tableau_calcul[[#This Row],[Traitement]],1,0)),"fin","continue"))</f>
        <v>#NUM!</v>
      </c>
      <c r="F358" s="1">
        <f ca="1">COUNTIF($D$2:D358,"début")</f>
        <v>0</v>
      </c>
      <c r="G358" s="1" t="e">
        <f>IF(Tableau_calcul[[#This Row],[Traitement]]="","",CONCATENATE(Tableau_calcul[[#This Row],[agrégat.période.début]],Tableau_calcul[[#This Row],[agrégat.num]]))</f>
        <v>#NUM!</v>
      </c>
      <c r="H358" s="1" t="e">
        <f>IF(Tableau_calcul[[#This Row],[Traitement]]="","",CONCATENATE(IF(Tableau_calcul[[#This Row],[agrégat.période.fin]]="fin","fin","continue"),Tableau_calcul[[#This Row],[agrégat.num]]))</f>
        <v>#NUM!</v>
      </c>
      <c r="I358" s="5" t="e">
        <f ca="1">IF(Tableau_calcul[[#This Row],[agrégat.période.début]]="début",Tableau_calcul[[#This Row],[Date]],"")</f>
        <v>#NUM!</v>
      </c>
      <c r="J358" s="5" t="e">
        <f>IF(Tableau_calcul[[#This Row],[Traitement]]="","",IF(Tableau_calcul[[#This Row],[agrégat.num.période.fin]]=H357,"",VLOOKUP(CONCATENATE("fin",Tableau_calcul[[#This Row],[agrégat.num]]),Tableau_calcul[[agrégat.num.période.fin]:[Date]],4,FALSE)))</f>
        <v>#NUM!</v>
      </c>
      <c r="K358" s="5">
        <f>IF(AND(OR(MOD(YEAR(K357),400)=0,AND(MOD(YEAR(K357),4)=0,MOD(YEAR(K357),100)&lt;&gt;0)),MONTH(K357)=2,DAY(K357)=28),K357+1,
IF(AND(MONTH(K357)=2,DAY(K357)=28,COUNTIF($K$2:K357,DATE(YEAR(K357)-1,2,28))+COUNTIF($K$2:K357,DATE(YEAR(K357),2,28))&lt;2),DATE(YEAR(K357),2,28),IF(ROW()=2,Date_survenance,K357+1)))</f>
        <v>355</v>
      </c>
      <c r="L358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8" s="24" t="e">
        <f>IF(Tableau_calcul[[#This Row],[Date]]=K357,"",IF(AND(K358=DATE(YEAR(A358)+1,MONTH(A358),DAY(A358)),Tableau_absentéisme_décomposé[[#This Row],[Traitement]]="Plein traitement"),"anniv PT",IF(COUNTIF($P$2:P357,"Plein traitement")+COUNTIF(B358:$B$367,"Plein traitement")&lt;droits_PT,droits_PT-COUNTIF($P$2:P357,"Plein traitement")-COUNTIF(B358:$B$367,"Plein traitement"),0)))</f>
        <v>#NUM!</v>
      </c>
      <c r="N358" s="1" t="e">
        <f>droits_DT</f>
        <v>#NUM!</v>
      </c>
      <c r="O358" s="1" t="e">
        <f>IF(Tableau_calcul[[#This Row],[Date]]=K357,"",IF(AND(K358=DATE(YEAR(A358)+1,MONTH(A358),DAY(A358)),Tableau_absentéisme_décomposé[[#This Row],[Traitement]]="Demi traitement"),"anniv DT",IF(COUNTIF($P$2:P357,"Demi traitement")+IF(AND($A$60=$A$61,$B$60=$B$61,$B$60="Demi traitement"),COUNTIF(B358:$B$367,"Demi traitement")-1,COUNTIF(B358:$B$367,"Demi traitement"))&lt;droits_DT,droits_DT-COUNTIF($P$2:P357,"Demi traitement")-IF(AND($A$60=$A$61,$B$60=$B$61,$B$60="Demi traitement"),COUNTIF(B358:$B$367,"Demi traitement")-1,COUNTIF(B358:$B$367,"Demi traitement")),0)))</f>
        <v>#NUM!</v>
      </c>
      <c r="P358" s="1" t="e">
        <f>IF(M358="","",IF(OR(M358="anniv PT",M358&gt;0),"Plein traitement",IF(OR(LEFT(Statut_agent,1)="A",LEFT(Statut_agent,1)="B",LEFT(Statut_agent,1)="C"),"Demi Traitement",IF(OR(O358="anniv DT",O358&gt;0),"Demi traitement","Sans traitement"))))</f>
        <v>#NUM!</v>
      </c>
    </row>
    <row r="359" spans="1:16" x14ac:dyDescent="0.25">
      <c r="A359" s="28">
        <f>IF(AND(OR(MOD(YEAR(Tableau_calcul[[#This Row],[Date]])-1,400)=0,AND(MOD(YEAR(Tableau_calcul[[#This Row],[Date]])-1,4)=0,MOD(YEAR(Tableau_calcul[[#This Row],[Date]])-1,100)&lt;&gt;0)),MONTH(A358)=2,DAY(A358)=28,COUNTIF($A$2:A358,DATE(YEAR(A358),2,28))&lt;2),DATE(YEAR(Tableau_calcul[[#This Row],[Date]])-1,2,29),IF(AND(DAY(A358)=28,MONTH(A358)=2,COUNTIF($A$2:A358,DATE(YEAR(A358)-1,2,28))+COUNTIF($A$2:A358,DATE(YEAR(A358),2,28))&lt;2),DATE(YEAR(Tableau_calcul[[#This Row],[Date]])-1,2,28),DATE(YEAR(Tableau_calcul[[#This Row],[Date]])-1,MONTH(Tableau_calcul[[#This Row],[Date]]),DAY(Tableau_calcul[[#This Row],[Date]]))))</f>
        <v>693952</v>
      </c>
      <c r="B359" s="1" t="str">
        <f>IF(Tableau_absentéisme_décomposé[[#This Row],[Date]]=A358,"",IFERROR(INDEX(Tableau_absentéisme[],IF(AND(Tableau_absentéisme_décomposé[[#This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59" s="1" t="e">
        <f ca="1">IF(Tableau_calcul[[#This Row],[Traitement]]="","",IF(Tableau_calcul[[#This Row],[Traitement]]&lt;&gt;IF(K357=K358,OFFSET(Tableau_calcul[[#This Row],[Traitement]],2,0),OFFSET(Tableau_calcul[[#This Row],[Traitement]],-1,0)),"début","continue"))</f>
        <v>#NUM!</v>
      </c>
      <c r="E359" s="1" t="e">
        <f ca="1">IF(Tableau_calcul[[#This Row],[Traitement]]="","",IF(Tableau_calcul[[#This Row],[Traitement]]&lt;&gt;IF(Tableau_calcul[[#This Row],[Date]]=K360,OFFSET(Tableau_calcul[[#This Row],[Traitement]],2,0),OFFSET(Tableau_calcul[[#This Row],[Traitement]],1,0)),"fin","continue"))</f>
        <v>#NUM!</v>
      </c>
      <c r="F359" s="1">
        <f ca="1">COUNTIF($D$2:D359,"début")</f>
        <v>0</v>
      </c>
      <c r="G359" s="1" t="e">
        <f>IF(Tableau_calcul[[#This Row],[Traitement]]="","",CONCATENATE(Tableau_calcul[[#This Row],[agrégat.période.début]],Tableau_calcul[[#This Row],[agrégat.num]]))</f>
        <v>#NUM!</v>
      </c>
      <c r="H359" s="1" t="e">
        <f>IF(Tableau_calcul[[#This Row],[Traitement]]="","",CONCATENATE(IF(Tableau_calcul[[#This Row],[agrégat.période.fin]]="fin","fin","continue"),Tableau_calcul[[#This Row],[agrégat.num]]))</f>
        <v>#NUM!</v>
      </c>
      <c r="I359" s="5" t="e">
        <f ca="1">IF(Tableau_calcul[[#This Row],[agrégat.période.début]]="début",Tableau_calcul[[#This Row],[Date]],"")</f>
        <v>#NUM!</v>
      </c>
      <c r="J359" s="5" t="e">
        <f>IF(Tableau_calcul[[#This Row],[Traitement]]="","",IF(Tableau_calcul[[#This Row],[agrégat.num.période.fin]]=H358,"",VLOOKUP(CONCATENATE("fin",Tableau_calcul[[#This Row],[agrégat.num]]),Tableau_calcul[[agrégat.num.période.fin]:[Date]],4,FALSE)))</f>
        <v>#NUM!</v>
      </c>
      <c r="K359" s="5">
        <f>IF(AND(OR(MOD(YEAR(K358),400)=0,AND(MOD(YEAR(K358),4)=0,MOD(YEAR(K358),100)&lt;&gt;0)),MONTH(K358)=2,DAY(K358)=28),K358+1,
IF(AND(MONTH(K358)=2,DAY(K358)=28,COUNTIF($K$2:K358,DATE(YEAR(K358)-1,2,28))+COUNTIF($K$2:K358,DATE(YEAR(K358),2,28))&lt;2),DATE(YEAR(K358),2,28),IF(ROW()=2,Date_survenance,K358+1)))</f>
        <v>356</v>
      </c>
      <c r="L359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59" s="24" t="e">
        <f>IF(Tableau_calcul[[#This Row],[Date]]=K358,"",IF(AND(K359=DATE(YEAR(A359)+1,MONTH(A359),DAY(A359)),Tableau_absentéisme_décomposé[[#This Row],[Traitement]]="Plein traitement"),"anniv PT",IF(COUNTIF($P$2:P358,"Plein traitement")+COUNTIF(B359:$B$367,"Plein traitement")&lt;droits_PT,droits_PT-COUNTIF($P$2:P358,"Plein traitement")-COUNTIF(B359:$B$367,"Plein traitement"),0)))</f>
        <v>#NUM!</v>
      </c>
      <c r="N359" s="1" t="e">
        <f>droits_DT</f>
        <v>#NUM!</v>
      </c>
      <c r="O359" s="1" t="e">
        <f>IF(Tableau_calcul[[#This Row],[Date]]=K358,"",IF(AND(K359=DATE(YEAR(A359)+1,MONTH(A359),DAY(A359)),Tableau_absentéisme_décomposé[[#This Row],[Traitement]]="Demi traitement"),"anniv DT",IF(COUNTIF($P$2:P358,"Demi traitement")+IF(AND($A$60=$A$61,$B$60=$B$61,$B$60="Demi traitement"),COUNTIF(B359:$B$367,"Demi traitement")-1,COUNTIF(B359:$B$367,"Demi traitement"))&lt;droits_DT,droits_DT-COUNTIF($P$2:P358,"Demi traitement")-IF(AND($A$60=$A$61,$B$60=$B$61,$B$60="Demi traitement"),COUNTIF(B359:$B$367,"Demi traitement")-1,COUNTIF(B359:$B$367,"Demi traitement")),0)))</f>
        <v>#NUM!</v>
      </c>
      <c r="P359" s="1" t="e">
        <f>IF(M359="","",IF(OR(M359="anniv PT",M359&gt;0),"Plein traitement",IF(OR(LEFT(Statut_agent,1)="A",LEFT(Statut_agent,1)="B",LEFT(Statut_agent,1)="C"),"Demi Traitement",IF(OR(O359="anniv DT",O359&gt;0),"Demi traitement","Sans traitement"))))</f>
        <v>#NUM!</v>
      </c>
    </row>
    <row r="360" spans="1:16" x14ac:dyDescent="0.25">
      <c r="A360" s="28">
        <f>IF(AND(OR(MOD(YEAR(Tableau_calcul[[#This Row],[Date]])-1,400)=0,AND(MOD(YEAR(Tableau_calcul[[#This Row],[Date]])-1,4)=0,MOD(YEAR(Tableau_calcul[[#This Row],[Date]])-1,100)&lt;&gt;0)),MONTH(A359)=2,DAY(A359)=28,COUNTIF($A$2:A359,DATE(YEAR(A359),2,28))&lt;2),DATE(YEAR(Tableau_calcul[[#This Row],[Date]])-1,2,29),IF(AND(DAY(A359)=28,MONTH(A359)=2,COUNTIF($A$2:A359,DATE(YEAR(A359)-1,2,28))+COUNTIF($A$2:A359,DATE(YEAR(A359),2,28))&lt;2),DATE(YEAR(Tableau_calcul[[#This Row],[Date]])-1,2,28),DATE(YEAR(Tableau_calcul[[#This Row],[Date]])-1,MONTH(Tableau_calcul[[#This Row],[Date]]),DAY(Tableau_calcul[[#This Row],[Date]]))))</f>
        <v>693953</v>
      </c>
      <c r="B360" s="1" t="str">
        <f>IF(Tableau_absentéisme_décomposé[[#This Row],[Date]]=A359,"",IFERROR(INDEX(Tableau_absentéisme[],IF(AND(Tableau_absentéisme_décomposé[[#This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0" s="1" t="e">
        <f ca="1">IF(Tableau_calcul[[#This Row],[Traitement]]="","",IF(Tableau_calcul[[#This Row],[Traitement]]&lt;&gt;IF(K358=K359,OFFSET(Tableau_calcul[[#This Row],[Traitement]],2,0),OFFSET(Tableau_calcul[[#This Row],[Traitement]],-1,0)),"début","continue"))</f>
        <v>#NUM!</v>
      </c>
      <c r="E360" s="1" t="e">
        <f ca="1">IF(Tableau_calcul[[#This Row],[Traitement]]="","",IF(Tableau_calcul[[#This Row],[Traitement]]&lt;&gt;IF(Tableau_calcul[[#This Row],[Date]]=K361,OFFSET(Tableau_calcul[[#This Row],[Traitement]],2,0),OFFSET(Tableau_calcul[[#This Row],[Traitement]],1,0)),"fin","continue"))</f>
        <v>#NUM!</v>
      </c>
      <c r="F360" s="1">
        <f ca="1">COUNTIF($D$2:D360,"début")</f>
        <v>0</v>
      </c>
      <c r="G360" s="1" t="e">
        <f>IF(Tableau_calcul[[#This Row],[Traitement]]="","",CONCATENATE(Tableau_calcul[[#This Row],[agrégat.période.début]],Tableau_calcul[[#This Row],[agrégat.num]]))</f>
        <v>#NUM!</v>
      </c>
      <c r="H360" s="1" t="e">
        <f>IF(Tableau_calcul[[#This Row],[Traitement]]="","",CONCATENATE(IF(Tableau_calcul[[#This Row],[agrégat.période.fin]]="fin","fin","continue"),Tableau_calcul[[#This Row],[agrégat.num]]))</f>
        <v>#NUM!</v>
      </c>
      <c r="I360" s="5" t="e">
        <f ca="1">IF(Tableau_calcul[[#This Row],[agrégat.période.début]]="début",Tableau_calcul[[#This Row],[Date]],"")</f>
        <v>#NUM!</v>
      </c>
      <c r="J360" s="5" t="e">
        <f>IF(Tableau_calcul[[#This Row],[Traitement]]="","",IF(Tableau_calcul[[#This Row],[agrégat.num.période.fin]]=H359,"",VLOOKUP(CONCATENATE("fin",Tableau_calcul[[#This Row],[agrégat.num]]),Tableau_calcul[[agrégat.num.période.fin]:[Date]],4,FALSE)))</f>
        <v>#NUM!</v>
      </c>
      <c r="K360" s="5">
        <f>IF(AND(OR(MOD(YEAR(K359),400)=0,AND(MOD(YEAR(K359),4)=0,MOD(YEAR(K359),100)&lt;&gt;0)),MONTH(K359)=2,DAY(K359)=28),K359+1,
IF(AND(MONTH(K359)=2,DAY(K359)=28,COUNTIF($K$2:K359,DATE(YEAR(K359)-1,2,28))+COUNTIF($K$2:K359,DATE(YEAR(K359),2,28))&lt;2),DATE(YEAR(K359),2,28),IF(ROW()=2,Date_survenance,K359+1)))</f>
        <v>357</v>
      </c>
      <c r="L360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0" s="24" t="e">
        <f>IF(Tableau_calcul[[#This Row],[Date]]=K359,"",IF(AND(K360=DATE(YEAR(A360)+1,MONTH(A360),DAY(A360)),Tableau_absentéisme_décomposé[[#This Row],[Traitement]]="Plein traitement"),"anniv PT",IF(COUNTIF($P$2:P359,"Plein traitement")+COUNTIF(B360:$B$367,"Plein traitement")&lt;droits_PT,droits_PT-COUNTIF($P$2:P359,"Plein traitement")-COUNTIF(B360:$B$367,"Plein traitement"),0)))</f>
        <v>#NUM!</v>
      </c>
      <c r="N360" s="1" t="e">
        <f>droits_DT</f>
        <v>#NUM!</v>
      </c>
      <c r="O360" s="1" t="e">
        <f>IF(Tableau_calcul[[#This Row],[Date]]=K359,"",IF(AND(K360=DATE(YEAR(A360)+1,MONTH(A360),DAY(A360)),Tableau_absentéisme_décomposé[[#This Row],[Traitement]]="Demi traitement"),"anniv DT",IF(COUNTIF($P$2:P359,"Demi traitement")+IF(AND($A$60=$A$61,$B$60=$B$61,$B$60="Demi traitement"),COUNTIF(B360:$B$367,"Demi traitement")-1,COUNTIF(B360:$B$367,"Demi traitement"))&lt;droits_DT,droits_DT-COUNTIF($P$2:P359,"Demi traitement")-IF(AND($A$60=$A$61,$B$60=$B$61,$B$60="Demi traitement"),COUNTIF(B360:$B$367,"Demi traitement")-1,COUNTIF(B360:$B$367,"Demi traitement")),0)))</f>
        <v>#NUM!</v>
      </c>
      <c r="P360" s="1" t="e">
        <f>IF(M360="","",IF(OR(M360="anniv PT",M360&gt;0),"Plein traitement",IF(OR(LEFT(Statut_agent,1)="A",LEFT(Statut_agent,1)="B",LEFT(Statut_agent,1)="C"),"Demi Traitement",IF(OR(O360="anniv DT",O360&gt;0),"Demi traitement","Sans traitement"))))</f>
        <v>#NUM!</v>
      </c>
    </row>
    <row r="361" spans="1:16" x14ac:dyDescent="0.25">
      <c r="A361" s="28">
        <f>IF(AND(OR(MOD(YEAR(Tableau_calcul[[#This Row],[Date]])-1,400)=0,AND(MOD(YEAR(Tableau_calcul[[#This Row],[Date]])-1,4)=0,MOD(YEAR(Tableau_calcul[[#This Row],[Date]])-1,100)&lt;&gt;0)),MONTH(A360)=2,DAY(A360)=28,COUNTIF($A$2:A360,DATE(YEAR(A360),2,28))&lt;2),DATE(YEAR(Tableau_calcul[[#This Row],[Date]])-1,2,29),IF(AND(DAY(A360)=28,MONTH(A360)=2,COUNTIF($A$2:A360,DATE(YEAR(A360)-1,2,28))+COUNTIF($A$2:A360,DATE(YEAR(A360),2,28))&lt;2),DATE(YEAR(Tableau_calcul[[#This Row],[Date]])-1,2,28),DATE(YEAR(Tableau_calcul[[#This Row],[Date]])-1,MONTH(Tableau_calcul[[#This Row],[Date]]),DAY(Tableau_calcul[[#This Row],[Date]]))))</f>
        <v>693954</v>
      </c>
      <c r="B361" s="1" t="str">
        <f>IF(Tableau_absentéisme_décomposé[[#This Row],[Date]]=A360,"",IFERROR(INDEX(Tableau_absentéisme[],IF(AND(Tableau_absentéisme_décomposé[[#This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1" s="1" t="e">
        <f ca="1">IF(Tableau_calcul[[#This Row],[Traitement]]="","",IF(Tableau_calcul[[#This Row],[Traitement]]&lt;&gt;IF(K359=K360,OFFSET(Tableau_calcul[[#This Row],[Traitement]],2,0),OFFSET(Tableau_calcul[[#This Row],[Traitement]],-1,0)),"début","continue"))</f>
        <v>#NUM!</v>
      </c>
      <c r="E361" s="1" t="e">
        <f ca="1">IF(Tableau_calcul[[#This Row],[Traitement]]="","",IF(Tableau_calcul[[#This Row],[Traitement]]&lt;&gt;IF(Tableau_calcul[[#This Row],[Date]]=K362,OFFSET(Tableau_calcul[[#This Row],[Traitement]],2,0),OFFSET(Tableau_calcul[[#This Row],[Traitement]],1,0)),"fin","continue"))</f>
        <v>#NUM!</v>
      </c>
      <c r="F361" s="1">
        <f ca="1">COUNTIF($D$2:D361,"début")</f>
        <v>0</v>
      </c>
      <c r="G361" s="1" t="e">
        <f>IF(Tableau_calcul[[#This Row],[Traitement]]="","",CONCATENATE(Tableau_calcul[[#This Row],[agrégat.période.début]],Tableau_calcul[[#This Row],[agrégat.num]]))</f>
        <v>#NUM!</v>
      </c>
      <c r="H361" s="1" t="e">
        <f>IF(Tableau_calcul[[#This Row],[Traitement]]="","",CONCATENATE(IF(Tableau_calcul[[#This Row],[agrégat.période.fin]]="fin","fin","continue"),Tableau_calcul[[#This Row],[agrégat.num]]))</f>
        <v>#NUM!</v>
      </c>
      <c r="I361" s="5" t="e">
        <f ca="1">IF(Tableau_calcul[[#This Row],[agrégat.période.début]]="début",Tableau_calcul[[#This Row],[Date]],"")</f>
        <v>#NUM!</v>
      </c>
      <c r="J361" s="5" t="e">
        <f>IF(Tableau_calcul[[#This Row],[Traitement]]="","",IF(Tableau_calcul[[#This Row],[agrégat.num.période.fin]]=H360,"",VLOOKUP(CONCATENATE("fin",Tableau_calcul[[#This Row],[agrégat.num]]),Tableau_calcul[[agrégat.num.période.fin]:[Date]],4,FALSE)))</f>
        <v>#NUM!</v>
      </c>
      <c r="K361" s="5">
        <f>IF(AND(OR(MOD(YEAR(K360),400)=0,AND(MOD(YEAR(K360),4)=0,MOD(YEAR(K360),100)&lt;&gt;0)),MONTH(K360)=2,DAY(K360)=28),K360+1,
IF(AND(MONTH(K360)=2,DAY(K360)=28,COUNTIF($K$2:K360,DATE(YEAR(K360)-1,2,28))+COUNTIF($K$2:K360,DATE(YEAR(K360),2,28))&lt;2),DATE(YEAR(K360),2,28),IF(ROW()=2,Date_survenance,K360+1)))</f>
        <v>358</v>
      </c>
      <c r="L361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1" s="24" t="e">
        <f>IF(Tableau_calcul[[#This Row],[Date]]=K360,"",IF(AND(K361=DATE(YEAR(A361)+1,MONTH(A361),DAY(A361)),Tableau_absentéisme_décomposé[[#This Row],[Traitement]]="Plein traitement"),"anniv PT",IF(COUNTIF($P$2:P360,"Plein traitement")+COUNTIF(B361:$B$367,"Plein traitement")&lt;droits_PT,droits_PT-COUNTIF($P$2:P360,"Plein traitement")-COUNTIF(B361:$B$367,"Plein traitement"),0)))</f>
        <v>#NUM!</v>
      </c>
      <c r="N361" s="1" t="e">
        <f>droits_DT</f>
        <v>#NUM!</v>
      </c>
      <c r="O361" s="1" t="e">
        <f>IF(Tableau_calcul[[#This Row],[Date]]=K360,"",IF(AND(K361=DATE(YEAR(A361)+1,MONTH(A361),DAY(A361)),Tableau_absentéisme_décomposé[[#This Row],[Traitement]]="Demi traitement"),"anniv DT",IF(COUNTIF($P$2:P360,"Demi traitement")+IF(AND($A$60=$A$61,$B$60=$B$61,$B$60="Demi traitement"),COUNTIF(B361:$B$367,"Demi traitement")-1,COUNTIF(B361:$B$367,"Demi traitement"))&lt;droits_DT,droits_DT-COUNTIF($P$2:P360,"Demi traitement")-IF(AND($A$60=$A$61,$B$60=$B$61,$B$60="Demi traitement"),COUNTIF(B361:$B$367,"Demi traitement")-1,COUNTIF(B361:$B$367,"Demi traitement")),0)))</f>
        <v>#NUM!</v>
      </c>
      <c r="P361" s="1" t="e">
        <f>IF(M361="","",IF(OR(M361="anniv PT",M361&gt;0),"Plein traitement",IF(OR(LEFT(Statut_agent,1)="A",LEFT(Statut_agent,1)="B",LEFT(Statut_agent,1)="C"),"Demi Traitement",IF(OR(O361="anniv DT",O361&gt;0),"Demi traitement","Sans traitement"))))</f>
        <v>#NUM!</v>
      </c>
    </row>
    <row r="362" spans="1:16" x14ac:dyDescent="0.25">
      <c r="A362" s="28">
        <f>IF(AND(OR(MOD(YEAR(Tableau_calcul[[#This Row],[Date]])-1,400)=0,AND(MOD(YEAR(Tableau_calcul[[#This Row],[Date]])-1,4)=0,MOD(YEAR(Tableau_calcul[[#This Row],[Date]])-1,100)&lt;&gt;0)),MONTH(A361)=2,DAY(A361)=28,COUNTIF($A$2:A361,DATE(YEAR(A361),2,28))&lt;2),DATE(YEAR(Tableau_calcul[[#This Row],[Date]])-1,2,29),IF(AND(DAY(A361)=28,MONTH(A361)=2,COUNTIF($A$2:A361,DATE(YEAR(A361)-1,2,28))+COUNTIF($A$2:A361,DATE(YEAR(A361),2,28))&lt;2),DATE(YEAR(Tableau_calcul[[#This Row],[Date]])-1,2,28),DATE(YEAR(Tableau_calcul[[#This Row],[Date]])-1,MONTH(Tableau_calcul[[#This Row],[Date]]),DAY(Tableau_calcul[[#This Row],[Date]]))))</f>
        <v>693955</v>
      </c>
      <c r="B362" s="1" t="str">
        <f>IF(Tableau_absentéisme_décomposé[[#This Row],[Date]]=A361,"",IFERROR(INDEX(Tableau_absentéisme[],IF(AND(Tableau_absentéisme_décomposé[[#This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2" s="1" t="e">
        <f ca="1">IF(Tableau_calcul[[#This Row],[Traitement]]="","",IF(Tableau_calcul[[#This Row],[Traitement]]&lt;&gt;IF(K360=K361,OFFSET(Tableau_calcul[[#This Row],[Traitement]],2,0),OFFSET(Tableau_calcul[[#This Row],[Traitement]],-1,0)),"début","continue"))</f>
        <v>#NUM!</v>
      </c>
      <c r="E362" s="1" t="e">
        <f ca="1">IF(Tableau_calcul[[#This Row],[Traitement]]="","",IF(Tableau_calcul[[#This Row],[Traitement]]&lt;&gt;IF(Tableau_calcul[[#This Row],[Date]]=K363,OFFSET(Tableau_calcul[[#This Row],[Traitement]],2,0),OFFSET(Tableau_calcul[[#This Row],[Traitement]],1,0)),"fin","continue"))</f>
        <v>#NUM!</v>
      </c>
      <c r="F362" s="1">
        <f ca="1">COUNTIF($D$2:D362,"début")</f>
        <v>0</v>
      </c>
      <c r="G362" s="1" t="e">
        <f>IF(Tableau_calcul[[#This Row],[Traitement]]="","",CONCATENATE(Tableau_calcul[[#This Row],[agrégat.période.début]],Tableau_calcul[[#This Row],[agrégat.num]]))</f>
        <v>#NUM!</v>
      </c>
      <c r="H362" s="1" t="e">
        <f>IF(Tableau_calcul[[#This Row],[Traitement]]="","",CONCATENATE(IF(Tableau_calcul[[#This Row],[agrégat.période.fin]]="fin","fin","continue"),Tableau_calcul[[#This Row],[agrégat.num]]))</f>
        <v>#NUM!</v>
      </c>
      <c r="I362" s="5" t="e">
        <f ca="1">IF(Tableau_calcul[[#This Row],[agrégat.période.début]]="début",Tableau_calcul[[#This Row],[Date]],"")</f>
        <v>#NUM!</v>
      </c>
      <c r="J362" s="5" t="e">
        <f>IF(Tableau_calcul[[#This Row],[Traitement]]="","",IF(Tableau_calcul[[#This Row],[agrégat.num.période.fin]]=H361,"",VLOOKUP(CONCATENATE("fin",Tableau_calcul[[#This Row],[agrégat.num]]),Tableau_calcul[[agrégat.num.période.fin]:[Date]],4,FALSE)))</f>
        <v>#NUM!</v>
      </c>
      <c r="K362" s="5">
        <f>IF(AND(OR(MOD(YEAR(K361),400)=0,AND(MOD(YEAR(K361),4)=0,MOD(YEAR(K361),100)&lt;&gt;0)),MONTH(K361)=2,DAY(K361)=28),K361+1,
IF(AND(MONTH(K361)=2,DAY(K361)=28,COUNTIF($K$2:K361,DATE(YEAR(K361)-1,2,28))+COUNTIF($K$2:K361,DATE(YEAR(K361),2,28))&lt;2),DATE(YEAR(K361),2,28),IF(ROW()=2,Date_survenance,K361+1)))</f>
        <v>359</v>
      </c>
      <c r="L362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2" s="24" t="e">
        <f>IF(Tableau_calcul[[#This Row],[Date]]=K361,"",IF(AND(K362=DATE(YEAR(A362)+1,MONTH(A362),DAY(A362)),Tableau_absentéisme_décomposé[[#This Row],[Traitement]]="Plein traitement"),"anniv PT",IF(COUNTIF($P$2:P361,"Plein traitement")+COUNTIF(B362:$B$367,"Plein traitement")&lt;droits_PT,droits_PT-COUNTIF($P$2:P361,"Plein traitement")-COUNTIF(B362:$B$367,"Plein traitement"),0)))</f>
        <v>#NUM!</v>
      </c>
      <c r="N362" s="1" t="e">
        <f>droits_DT</f>
        <v>#NUM!</v>
      </c>
      <c r="O362" s="1" t="e">
        <f>IF(Tableau_calcul[[#This Row],[Date]]=K361,"",IF(AND(K362=DATE(YEAR(A362)+1,MONTH(A362),DAY(A362)),Tableau_absentéisme_décomposé[[#This Row],[Traitement]]="Demi traitement"),"anniv DT",IF(COUNTIF($P$2:P361,"Demi traitement")+IF(AND($A$60=$A$61,$B$60=$B$61,$B$60="Demi traitement"),COUNTIF(B362:$B$367,"Demi traitement")-1,COUNTIF(B362:$B$367,"Demi traitement"))&lt;droits_DT,droits_DT-COUNTIF($P$2:P361,"Demi traitement")-IF(AND($A$60=$A$61,$B$60=$B$61,$B$60="Demi traitement"),COUNTIF(B362:$B$367,"Demi traitement")-1,COUNTIF(B362:$B$367,"Demi traitement")),0)))</f>
        <v>#NUM!</v>
      </c>
      <c r="P362" s="1" t="e">
        <f>IF(M362="","",IF(OR(M362="anniv PT",M362&gt;0),"Plein traitement",IF(OR(LEFT(Statut_agent,1)="A",LEFT(Statut_agent,1)="B",LEFT(Statut_agent,1)="C"),"Demi Traitement",IF(OR(O362="anniv DT",O362&gt;0),"Demi traitement","Sans traitement"))))</f>
        <v>#NUM!</v>
      </c>
    </row>
    <row r="363" spans="1:16" x14ac:dyDescent="0.25">
      <c r="A363" s="28">
        <f>IF(AND(OR(MOD(YEAR(Tableau_calcul[[#This Row],[Date]])-1,400)=0,AND(MOD(YEAR(Tableau_calcul[[#This Row],[Date]])-1,4)=0,MOD(YEAR(Tableau_calcul[[#This Row],[Date]])-1,100)&lt;&gt;0)),MONTH(A362)=2,DAY(A362)=28,COUNTIF($A$2:A362,DATE(YEAR(A362),2,28))&lt;2),DATE(YEAR(Tableau_calcul[[#This Row],[Date]])-1,2,29),IF(AND(DAY(A362)=28,MONTH(A362)=2,COUNTIF($A$2:A362,DATE(YEAR(A362)-1,2,28))+COUNTIF($A$2:A362,DATE(YEAR(A362),2,28))&lt;2),DATE(YEAR(Tableau_calcul[[#This Row],[Date]])-1,2,28),DATE(YEAR(Tableau_calcul[[#This Row],[Date]])-1,MONTH(Tableau_calcul[[#This Row],[Date]]),DAY(Tableau_calcul[[#This Row],[Date]]))))</f>
        <v>693956</v>
      </c>
      <c r="B363" s="1" t="str">
        <f>IF(Tableau_absentéisme_décomposé[[#This Row],[Date]]=A362,"",IFERROR(INDEX(Tableau_absentéisme[],IF(AND(Tableau_absentéisme_décomposé[[#This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3" s="1" t="e">
        <f ca="1">IF(Tableau_calcul[[#This Row],[Traitement]]="","",IF(Tableau_calcul[[#This Row],[Traitement]]&lt;&gt;IF(K361=K362,OFFSET(Tableau_calcul[[#This Row],[Traitement]],2,0),OFFSET(Tableau_calcul[[#This Row],[Traitement]],-1,0)),"début","continue"))</f>
        <v>#NUM!</v>
      </c>
      <c r="E363" s="1" t="e">
        <f ca="1">IF(Tableau_calcul[[#This Row],[Traitement]]="","",IF(Tableau_calcul[[#This Row],[Traitement]]&lt;&gt;IF(Tableau_calcul[[#This Row],[Date]]=K364,OFFSET(Tableau_calcul[[#This Row],[Traitement]],2,0),OFFSET(Tableau_calcul[[#This Row],[Traitement]],1,0)),"fin","continue"))</f>
        <v>#NUM!</v>
      </c>
      <c r="F363" s="1">
        <f ca="1">COUNTIF($D$2:D363,"début")</f>
        <v>0</v>
      </c>
      <c r="G363" s="1" t="e">
        <f>IF(Tableau_calcul[[#This Row],[Traitement]]="","",CONCATENATE(Tableau_calcul[[#This Row],[agrégat.période.début]],Tableau_calcul[[#This Row],[agrégat.num]]))</f>
        <v>#NUM!</v>
      </c>
      <c r="H363" s="1" t="e">
        <f>IF(Tableau_calcul[[#This Row],[Traitement]]="","",CONCATENATE(IF(Tableau_calcul[[#This Row],[agrégat.période.fin]]="fin","fin","continue"),Tableau_calcul[[#This Row],[agrégat.num]]))</f>
        <v>#NUM!</v>
      </c>
      <c r="I363" s="5" t="e">
        <f ca="1">IF(Tableau_calcul[[#This Row],[agrégat.période.début]]="début",Tableau_calcul[[#This Row],[Date]],"")</f>
        <v>#NUM!</v>
      </c>
      <c r="J363" s="5" t="e">
        <f>IF(Tableau_calcul[[#This Row],[Traitement]]="","",IF(Tableau_calcul[[#This Row],[agrégat.num.période.fin]]=H362,"",VLOOKUP(CONCATENATE("fin",Tableau_calcul[[#This Row],[agrégat.num]]),Tableau_calcul[[agrégat.num.période.fin]:[Date]],4,FALSE)))</f>
        <v>#NUM!</v>
      </c>
      <c r="K363" s="5">
        <f>IF(AND(OR(MOD(YEAR(K362),400)=0,AND(MOD(YEAR(K362),4)=0,MOD(YEAR(K362),100)&lt;&gt;0)),MONTH(K362)=2,DAY(K362)=28),K362+1,
IF(AND(MONTH(K362)=2,DAY(K362)=28,COUNTIF($K$2:K362,DATE(YEAR(K362)-1,2,28))+COUNTIF($K$2:K362,DATE(YEAR(K362),2,28))&lt;2),DATE(YEAR(K362),2,28),IF(ROW()=2,Date_survenance,K362+1)))</f>
        <v>360</v>
      </c>
      <c r="L363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3" s="24" t="e">
        <f>IF(Tableau_calcul[[#This Row],[Date]]=K362,"",IF(AND(K363=DATE(YEAR(A363)+1,MONTH(A363),DAY(A363)),Tableau_absentéisme_décomposé[[#This Row],[Traitement]]="Plein traitement"),"anniv PT",IF(COUNTIF($P$2:P362,"Plein traitement")+COUNTIF(B363:$B$367,"Plein traitement")&lt;droits_PT,droits_PT-COUNTIF($P$2:P362,"Plein traitement")-COUNTIF(B363:$B$367,"Plein traitement"),0)))</f>
        <v>#NUM!</v>
      </c>
      <c r="N363" s="1" t="e">
        <f>droits_DT</f>
        <v>#NUM!</v>
      </c>
      <c r="O363" s="1" t="e">
        <f>IF(Tableau_calcul[[#This Row],[Date]]=K362,"",IF(AND(K363=DATE(YEAR(A363)+1,MONTH(A363),DAY(A363)),Tableau_absentéisme_décomposé[[#This Row],[Traitement]]="Demi traitement"),"anniv DT",IF(COUNTIF($P$2:P362,"Demi traitement")+IF(AND($A$60=$A$61,$B$60=$B$61,$B$60="Demi traitement"),COUNTIF(B363:$B$367,"Demi traitement")-1,COUNTIF(B363:$B$367,"Demi traitement"))&lt;droits_DT,droits_DT-COUNTIF($P$2:P362,"Demi traitement")-IF(AND($A$60=$A$61,$B$60=$B$61,$B$60="Demi traitement"),COUNTIF(B363:$B$367,"Demi traitement")-1,COUNTIF(B363:$B$367,"Demi traitement")),0)))</f>
        <v>#NUM!</v>
      </c>
      <c r="P363" s="1" t="e">
        <f>IF(M363="","",IF(OR(M363="anniv PT",M363&gt;0),"Plein traitement",IF(OR(LEFT(Statut_agent,1)="A",LEFT(Statut_agent,1)="B",LEFT(Statut_agent,1)="C"),"Demi Traitement",IF(OR(O363="anniv DT",O363&gt;0),"Demi traitement","Sans traitement"))))</f>
        <v>#NUM!</v>
      </c>
    </row>
    <row r="364" spans="1:16" x14ac:dyDescent="0.25">
      <c r="A364" s="28">
        <f>IF(AND(OR(MOD(YEAR(Tableau_calcul[[#This Row],[Date]])-1,400)=0,AND(MOD(YEAR(Tableau_calcul[[#This Row],[Date]])-1,4)=0,MOD(YEAR(Tableau_calcul[[#This Row],[Date]])-1,100)&lt;&gt;0)),MONTH(A363)=2,DAY(A363)=28,COUNTIF($A$2:A363,DATE(YEAR(A363),2,28))&lt;2),DATE(YEAR(Tableau_calcul[[#This Row],[Date]])-1,2,29),IF(AND(DAY(A363)=28,MONTH(A363)=2,COUNTIF($A$2:A363,DATE(YEAR(A363)-1,2,28))+COUNTIF($A$2:A363,DATE(YEAR(A363),2,28))&lt;2),DATE(YEAR(Tableau_calcul[[#This Row],[Date]])-1,2,28),DATE(YEAR(Tableau_calcul[[#This Row],[Date]])-1,MONTH(Tableau_calcul[[#This Row],[Date]]),DAY(Tableau_calcul[[#This Row],[Date]]))))</f>
        <v>693957</v>
      </c>
      <c r="B364" s="1" t="str">
        <f>IF(Tableau_absentéisme_décomposé[[#This Row],[Date]]=A363,"",IFERROR(INDEX(Tableau_absentéisme[],IF(AND(Tableau_absentéisme_décomposé[[#This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4" s="1" t="e">
        <f ca="1">IF(Tableau_calcul[[#This Row],[Traitement]]="","",IF(Tableau_calcul[[#This Row],[Traitement]]&lt;&gt;IF(K362=K363,OFFSET(Tableau_calcul[[#This Row],[Traitement]],2,0),OFFSET(Tableau_calcul[[#This Row],[Traitement]],-1,0)),"début","continue"))</f>
        <v>#NUM!</v>
      </c>
      <c r="E364" s="1" t="e">
        <f ca="1">IF(Tableau_calcul[[#This Row],[Traitement]]="","",IF(Tableau_calcul[[#This Row],[Traitement]]&lt;&gt;IF(Tableau_calcul[[#This Row],[Date]]=K365,OFFSET(Tableau_calcul[[#This Row],[Traitement]],2,0),OFFSET(Tableau_calcul[[#This Row],[Traitement]],1,0)),"fin","continue"))</f>
        <v>#NUM!</v>
      </c>
      <c r="F364" s="1">
        <f ca="1">COUNTIF($D$2:D364,"début")</f>
        <v>0</v>
      </c>
      <c r="G364" s="1" t="e">
        <f>IF(Tableau_calcul[[#This Row],[Traitement]]="","",CONCATENATE(Tableau_calcul[[#This Row],[agrégat.période.début]],Tableau_calcul[[#This Row],[agrégat.num]]))</f>
        <v>#NUM!</v>
      </c>
      <c r="H364" s="1" t="e">
        <f>IF(Tableau_calcul[[#This Row],[Traitement]]="","",CONCATENATE(IF(Tableau_calcul[[#This Row],[agrégat.période.fin]]="fin","fin","continue"),Tableau_calcul[[#This Row],[agrégat.num]]))</f>
        <v>#NUM!</v>
      </c>
      <c r="I364" s="5" t="e">
        <f ca="1">IF(Tableau_calcul[[#This Row],[agrégat.période.début]]="début",Tableau_calcul[[#This Row],[Date]],"")</f>
        <v>#NUM!</v>
      </c>
      <c r="J364" s="5" t="e">
        <f>IF(Tableau_calcul[[#This Row],[Traitement]]="","",IF(Tableau_calcul[[#This Row],[agrégat.num.période.fin]]=H363,"",VLOOKUP(CONCATENATE("fin",Tableau_calcul[[#This Row],[agrégat.num]]),Tableau_calcul[[agrégat.num.période.fin]:[Date]],4,FALSE)))</f>
        <v>#NUM!</v>
      </c>
      <c r="K364" s="5">
        <f>IF(AND(OR(MOD(YEAR(K363),400)=0,AND(MOD(YEAR(K363),4)=0,MOD(YEAR(K363),100)&lt;&gt;0)),MONTH(K363)=2,DAY(K363)=28),K363+1,
IF(AND(MONTH(K363)=2,DAY(K363)=28,COUNTIF($K$2:K363,DATE(YEAR(K363)-1,2,28))+COUNTIF($K$2:K363,DATE(YEAR(K363),2,28))&lt;2),DATE(YEAR(K363),2,28),IF(ROW()=2,Date_survenance,K363+1)))</f>
        <v>361</v>
      </c>
      <c r="L364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4" s="24" t="e">
        <f>IF(Tableau_calcul[[#This Row],[Date]]=K363,"",IF(AND(K364=DATE(YEAR(A364)+1,MONTH(A364),DAY(A364)),Tableau_absentéisme_décomposé[[#This Row],[Traitement]]="Plein traitement"),"anniv PT",IF(COUNTIF($P$2:P363,"Plein traitement")+COUNTIF(B364:$B$367,"Plein traitement")&lt;droits_PT,droits_PT-COUNTIF($P$2:P363,"Plein traitement")-COUNTIF(B364:$B$367,"Plein traitement"),0)))</f>
        <v>#NUM!</v>
      </c>
      <c r="N364" s="1" t="e">
        <f>droits_DT</f>
        <v>#NUM!</v>
      </c>
      <c r="O364" s="1" t="e">
        <f>IF(Tableau_calcul[[#This Row],[Date]]=K363,"",IF(AND(K364=DATE(YEAR(A364)+1,MONTH(A364),DAY(A364)),Tableau_absentéisme_décomposé[[#This Row],[Traitement]]="Demi traitement"),"anniv DT",IF(COUNTIF($P$2:P363,"Demi traitement")+IF(AND($A$60=$A$61,$B$60=$B$61,$B$60="Demi traitement"),COUNTIF(B364:$B$367,"Demi traitement")-1,COUNTIF(B364:$B$367,"Demi traitement"))&lt;droits_DT,droits_DT-COUNTIF($P$2:P363,"Demi traitement")-IF(AND($A$60=$A$61,$B$60=$B$61,$B$60="Demi traitement"),COUNTIF(B364:$B$367,"Demi traitement")-1,COUNTIF(B364:$B$367,"Demi traitement")),0)))</f>
        <v>#NUM!</v>
      </c>
      <c r="P364" s="1" t="e">
        <f>IF(M364="","",IF(OR(M364="anniv PT",M364&gt;0),"Plein traitement",IF(OR(LEFT(Statut_agent,1)="A",LEFT(Statut_agent,1)="B",LEFT(Statut_agent,1)="C"),"Demi Traitement",IF(OR(O364="anniv DT",O364&gt;0),"Demi traitement","Sans traitement"))))</f>
        <v>#NUM!</v>
      </c>
    </row>
    <row r="365" spans="1:16" x14ac:dyDescent="0.25">
      <c r="A365" s="28">
        <f>IF(AND(OR(MOD(YEAR(Tableau_calcul[[#This Row],[Date]])-1,400)=0,AND(MOD(YEAR(Tableau_calcul[[#This Row],[Date]])-1,4)=0,MOD(YEAR(Tableau_calcul[[#This Row],[Date]])-1,100)&lt;&gt;0)),MONTH(A364)=2,DAY(A364)=28,COUNTIF($A$2:A364,DATE(YEAR(A364),2,28))&lt;2),DATE(YEAR(Tableau_calcul[[#This Row],[Date]])-1,2,29),IF(AND(DAY(A364)=28,MONTH(A364)=2,COUNTIF($A$2:A364,DATE(YEAR(A364)-1,2,28))+COUNTIF($A$2:A364,DATE(YEAR(A364),2,28))&lt;2),DATE(YEAR(Tableau_calcul[[#This Row],[Date]])-1,2,28),DATE(YEAR(Tableau_calcul[[#This Row],[Date]])-1,MONTH(Tableau_calcul[[#This Row],[Date]]),DAY(Tableau_calcul[[#This Row],[Date]]))))</f>
        <v>693958</v>
      </c>
      <c r="B365" s="1" t="str">
        <f>IF(Tableau_absentéisme_décomposé[[#This Row],[Date]]=A364,"",IFERROR(INDEX(Tableau_absentéisme[],IF(AND(Tableau_absentéisme_décomposé[[#This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5" s="1" t="e">
        <f ca="1">IF(Tableau_calcul[[#This Row],[Traitement]]="","",IF(Tableau_calcul[[#This Row],[Traitement]]&lt;&gt;IF(K363=K364,OFFSET(Tableau_calcul[[#This Row],[Traitement]],2,0),OFFSET(Tableau_calcul[[#This Row],[Traitement]],-1,0)),"début","continue"))</f>
        <v>#NUM!</v>
      </c>
      <c r="E365" s="1" t="e">
        <f ca="1">IF(Tableau_calcul[[#This Row],[Traitement]]="","",IF(Tableau_calcul[[#This Row],[Traitement]]&lt;&gt;IF(Tableau_calcul[[#This Row],[Date]]=K366,OFFSET(Tableau_calcul[[#This Row],[Traitement]],2,0),OFFSET(Tableau_calcul[[#This Row],[Traitement]],1,0)),"fin","continue"))</f>
        <v>#NUM!</v>
      </c>
      <c r="F365" s="1">
        <f ca="1">COUNTIF($D$2:D365,"début")</f>
        <v>0</v>
      </c>
      <c r="G365" s="1" t="e">
        <f>IF(Tableau_calcul[[#This Row],[Traitement]]="","",CONCATENATE(Tableau_calcul[[#This Row],[agrégat.période.début]],Tableau_calcul[[#This Row],[agrégat.num]]))</f>
        <v>#NUM!</v>
      </c>
      <c r="H365" s="1" t="e">
        <f>IF(Tableau_calcul[[#This Row],[Traitement]]="","",CONCATENATE(IF(Tableau_calcul[[#This Row],[agrégat.période.fin]]="fin","fin","continue"),Tableau_calcul[[#This Row],[agrégat.num]]))</f>
        <v>#NUM!</v>
      </c>
      <c r="I365" s="5" t="e">
        <f ca="1">IF(Tableau_calcul[[#This Row],[agrégat.période.début]]="début",Tableau_calcul[[#This Row],[Date]],"")</f>
        <v>#NUM!</v>
      </c>
      <c r="J365" s="5" t="e">
        <f>IF(Tableau_calcul[[#This Row],[Traitement]]="","",IF(Tableau_calcul[[#This Row],[agrégat.num.période.fin]]=H364,"",VLOOKUP(CONCATENATE("fin",Tableau_calcul[[#This Row],[agrégat.num]]),Tableau_calcul[[agrégat.num.période.fin]:[Date]],4,FALSE)))</f>
        <v>#NUM!</v>
      </c>
      <c r="K365" s="5">
        <f>IF(AND(OR(MOD(YEAR(K364),400)=0,AND(MOD(YEAR(K364),4)=0,MOD(YEAR(K364),100)&lt;&gt;0)),MONTH(K364)=2,DAY(K364)=28),K364+1,
IF(AND(MONTH(K364)=2,DAY(K364)=28,COUNTIF($K$2:K364,DATE(YEAR(K364)-1,2,28))+COUNTIF($K$2:K364,DATE(YEAR(K364),2,28))&lt;2),DATE(YEAR(K364),2,28),IF(ROW()=2,Date_survenance,K364+1)))</f>
        <v>362</v>
      </c>
      <c r="L365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5" s="24" t="e">
        <f>IF(Tableau_calcul[[#This Row],[Date]]=K364,"",IF(AND(K365=DATE(YEAR(A365)+1,MONTH(A365),DAY(A365)),Tableau_absentéisme_décomposé[[#This Row],[Traitement]]="Plein traitement"),"anniv PT",IF(COUNTIF($P$2:P364,"Plein traitement")+COUNTIF(B365:$B$367,"Plein traitement")&lt;droits_PT,droits_PT-COUNTIF($P$2:P364,"Plein traitement")-COUNTIF(B365:$B$367,"Plein traitement"),0)))</f>
        <v>#NUM!</v>
      </c>
      <c r="N365" s="1" t="e">
        <f>droits_DT</f>
        <v>#NUM!</v>
      </c>
      <c r="O365" s="1" t="e">
        <f>IF(Tableau_calcul[[#This Row],[Date]]=K364,"",IF(AND(K365=DATE(YEAR(A365)+1,MONTH(A365),DAY(A365)),Tableau_absentéisme_décomposé[[#This Row],[Traitement]]="Demi traitement"),"anniv DT",IF(COUNTIF($P$2:P364,"Demi traitement")+IF(AND($A$60=$A$61,$B$60=$B$61,$B$60="Demi traitement"),COUNTIF(B365:$B$367,"Demi traitement")-1,COUNTIF(B365:$B$367,"Demi traitement"))&lt;droits_DT,droits_DT-COUNTIF($P$2:P364,"Demi traitement")-IF(AND($A$60=$A$61,$B$60=$B$61,$B$60="Demi traitement"),COUNTIF(B365:$B$367,"Demi traitement")-1,COUNTIF(B365:$B$367,"Demi traitement")),0)))</f>
        <v>#NUM!</v>
      </c>
      <c r="P365" s="1" t="e">
        <f>IF(M365="","",IF(OR(M365="anniv PT",M365&gt;0),"Plein traitement",IF(OR(LEFT(Statut_agent,1)="A",LEFT(Statut_agent,1)="B",LEFT(Statut_agent,1)="C"),"Demi Traitement",IF(OR(O365="anniv DT",O365&gt;0),"Demi traitement","Sans traitement"))))</f>
        <v>#NUM!</v>
      </c>
    </row>
    <row r="366" spans="1:16" x14ac:dyDescent="0.25">
      <c r="A366" s="28">
        <f>IF(AND(OR(MOD(YEAR(Tableau_calcul[[#This Row],[Date]])-1,400)=0,AND(MOD(YEAR(Tableau_calcul[[#This Row],[Date]])-1,4)=0,MOD(YEAR(Tableau_calcul[[#This Row],[Date]])-1,100)&lt;&gt;0)),MONTH(A365)=2,DAY(A365)=28,COUNTIF($A$2:A365,DATE(YEAR(A365),2,28))&lt;2),DATE(YEAR(Tableau_calcul[[#This Row],[Date]])-1,2,29),IF(AND(DAY(A365)=28,MONTH(A365)=2,COUNTIF($A$2:A365,DATE(YEAR(A365)-1,2,28))+COUNTIF($A$2:A365,DATE(YEAR(A365),2,28))&lt;2),DATE(YEAR(Tableau_calcul[[#This Row],[Date]])-1,2,28),DATE(YEAR(Tableau_calcul[[#This Row],[Date]])-1,MONTH(Tableau_calcul[[#This Row],[Date]]),DAY(Tableau_calcul[[#This Row],[Date]]))))</f>
        <v>693959</v>
      </c>
      <c r="B366" s="1" t="str">
        <f>IF(Tableau_absentéisme_décomposé[[#This Row],[Date]]=A365,"",IFERROR(INDEX(Tableau_absentéisme[],IF(AND(Tableau_absentéisme_décomposé[[#This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6" s="1" t="e">
        <f ca="1">IF(Tableau_calcul[[#This Row],[Traitement]]="","",IF(Tableau_calcul[[#This Row],[Traitement]]&lt;&gt;IF(K364=K365,OFFSET(Tableau_calcul[[#This Row],[Traitement]],2,0),OFFSET(Tableau_calcul[[#This Row],[Traitement]],-1,0)),"début","continue"))</f>
        <v>#NUM!</v>
      </c>
      <c r="E366" s="1" t="e">
        <f ca="1">IF(Tableau_calcul[[#This Row],[Traitement]]="","",IF(Tableau_calcul[[#This Row],[Traitement]]&lt;&gt;IF(Tableau_calcul[[#This Row],[Date]]=K367,OFFSET(Tableau_calcul[[#This Row],[Traitement]],2,0),OFFSET(Tableau_calcul[[#This Row],[Traitement]],1,0)),"fin","continue"))</f>
        <v>#NUM!</v>
      </c>
      <c r="F366" s="1">
        <f ca="1">COUNTIF($D$2:D366,"début")</f>
        <v>0</v>
      </c>
      <c r="G366" s="1" t="e">
        <f>IF(Tableau_calcul[[#This Row],[Traitement]]="","",CONCATENATE(Tableau_calcul[[#This Row],[agrégat.période.début]],Tableau_calcul[[#This Row],[agrégat.num]]))</f>
        <v>#NUM!</v>
      </c>
      <c r="H366" s="1" t="e">
        <f>IF(Tableau_calcul[[#This Row],[Traitement]]="","",CONCATENATE(IF(Tableau_calcul[[#This Row],[agrégat.période.fin]]="fin","fin","continue"),Tableau_calcul[[#This Row],[agrégat.num]]))</f>
        <v>#NUM!</v>
      </c>
      <c r="I366" s="5" t="e">
        <f ca="1">IF(Tableau_calcul[[#This Row],[agrégat.période.début]]="début",Tableau_calcul[[#This Row],[Date]],"")</f>
        <v>#NUM!</v>
      </c>
      <c r="J366" s="5" t="e">
        <f>IF(Tableau_calcul[[#This Row],[Traitement]]="","",IF(Tableau_calcul[[#This Row],[agrégat.num.période.fin]]=H365,"",VLOOKUP(CONCATENATE("fin",Tableau_calcul[[#This Row],[agrégat.num]]),Tableau_calcul[[agrégat.num.période.fin]:[Date]],4,FALSE)))</f>
        <v>#NUM!</v>
      </c>
      <c r="K366" s="5">
        <f>IF(AND(OR(MOD(YEAR(K365),400)=0,AND(MOD(YEAR(K365),4)=0,MOD(YEAR(K365),100)&lt;&gt;0)),MONTH(K365)=2,DAY(K365)=28),K365+1,
IF(AND(MONTH(K365)=2,DAY(K365)=28,COUNTIF($K$2:K365,DATE(YEAR(K365)-1,2,28))+COUNTIF($K$2:K365,DATE(YEAR(K365),2,28))&lt;2),DATE(YEAR(K365),2,28),IF(ROW()=2,Date_survenance,K365+1)))</f>
        <v>363</v>
      </c>
      <c r="L366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6" s="24" t="e">
        <f>IF(Tableau_calcul[[#This Row],[Date]]=K365,"",IF(AND(K366=DATE(YEAR(A366)+1,MONTH(A366),DAY(A366)),Tableau_absentéisme_décomposé[[#This Row],[Traitement]]="Plein traitement"),"anniv PT",IF(COUNTIF($P$2:P365,"Plein traitement")+COUNTIF(B366:$B$367,"Plein traitement")&lt;droits_PT,droits_PT-COUNTIF($P$2:P365,"Plein traitement")-COUNTIF(B366:$B$367,"Plein traitement"),0)))</f>
        <v>#NUM!</v>
      </c>
      <c r="N366" s="1" t="e">
        <f>droits_DT</f>
        <v>#NUM!</v>
      </c>
      <c r="O366" s="1" t="e">
        <f>IF(Tableau_calcul[[#This Row],[Date]]=K365,"",IF(AND(K366=DATE(YEAR(A366)+1,MONTH(A366),DAY(A366)),Tableau_absentéisme_décomposé[[#This Row],[Traitement]]="Demi traitement"),"anniv DT",IF(COUNTIF($P$2:P365,"Demi traitement")+IF(AND($A$60=$A$61,$B$60=$B$61,$B$60="Demi traitement"),COUNTIF(B366:$B$367,"Demi traitement")-1,COUNTIF(B366:$B$367,"Demi traitement"))&lt;droits_DT,droits_DT-COUNTIF($P$2:P365,"Demi traitement")-IF(AND($A$60=$A$61,$B$60=$B$61,$B$60="Demi traitement"),COUNTIF(B366:$B$367,"Demi traitement")-1,COUNTIF(B366:$B$367,"Demi traitement")),0)))</f>
        <v>#NUM!</v>
      </c>
      <c r="P366" s="1" t="e">
        <f>IF(M366="","",IF(OR(M366="anniv PT",M366&gt;0),"Plein traitement",IF(OR(LEFT(Statut_agent,1)="A",LEFT(Statut_agent,1)="B",LEFT(Statut_agent,1)="C"),"Demi Traitement",IF(OR(O366="anniv DT",O366&gt;0),"Demi traitement","Sans traitement"))))</f>
        <v>#NUM!</v>
      </c>
    </row>
    <row r="367" spans="1:16" x14ac:dyDescent="0.25">
      <c r="A367" s="28">
        <f>IF(AND(OR(MOD(YEAR(Tableau_calcul[[#This Row],[Date]])-1,400)=0,AND(MOD(YEAR(Tableau_calcul[[#This Row],[Date]])-1,4)=0,MOD(YEAR(Tableau_calcul[[#This Row],[Date]])-1,100)&lt;&gt;0)),MONTH(A366)=2,DAY(A366)=28,COUNTIF($A$2:A366,DATE(YEAR(A366),2,28))&lt;2),DATE(YEAR(Tableau_calcul[[#This Row],[Date]])-1,2,29),IF(AND(DAY(A366)=28,MONTH(A366)=2,COUNTIF($A$2:A366,DATE(YEAR(A366)-1,2,28))+COUNTIF($A$2:A366,DATE(YEAR(A366),2,28))&lt;2),DATE(YEAR(Tableau_calcul[[#This Row],[Date]])-1,2,28),DATE(YEAR(Tableau_calcul[[#This Row],[Date]])-1,MONTH(Tableau_calcul[[#This Row],[Date]]),DAY(Tableau_calcul[[#This Row],[Date]]))))</f>
        <v>693960</v>
      </c>
      <c r="B367" s="1" t="str">
        <f>IF(Tableau_absentéisme_décomposé[[#This Row],[Date]]=A366,"",IFERROR(INDEX(Tableau_absentéisme[],IF(AND(Tableau_absentéisme_décomposé[[#This Row],[Date]]&gt;='Etat absentéisme'!$C$14,Tableau_absentéisme_décomposé[[#This Row],[Date]]&lt;='Etat absentéisme'!$D$14)=TRUE,1,IF(AND(Tableau_absentéisme_décomposé[[#This Row],[Date]]&gt;='Etat absentéisme'!$C$15,Tableau_absentéisme_décomposé[[#This Row],[Date]]&lt;='Etat absentéisme'!$D$15)=TRUE,2,IF(AND(Tableau_absentéisme_décomposé[[#This Row],[Date]]&gt;='Etat absentéisme'!$C$16,Tableau_absentéisme_décomposé[[#This Row],[Date]]&lt;='Etat absentéisme'!$D$16)=TRUE,3,IF(AND(Tableau_absentéisme_décomposé[[#This Row],[Date]]&gt;='Etat absentéisme'!$C$17,Tableau_absentéisme_décomposé[[#This Row],[Date]]&lt;='Etat absentéisme'!$D$17)=TRUE,4,IF(AND(Tableau_absentéisme_décomposé[[#This Row],[Date]]&gt;='Etat absentéisme'!$C$18,Tableau_absentéisme_décomposé[[#This Row],[Date]]&lt;='Etat absentéisme'!$D$18)=TRUE,5,IF(AND(Tableau_absentéisme_décomposé[[#This Row],[Date]]&gt;='Etat absentéisme'!$C$19,Tableau_absentéisme_décomposé[[#This Row],[Date]]&lt;='Etat absentéisme'!$D$19)=TRUE,6,IF(AND(Tableau_absentéisme_décomposé[[#This Row],[Date]]&gt;='Etat absentéisme'!$C$20,Tableau_absentéisme_décomposé[[#This Row],[Date]]&lt;='Etat absentéisme'!$D$20)=TRUE,7,IF(AND(Tableau_absentéisme_décomposé[[#This Row],[Date]]&gt;='Etat absentéisme'!$C$21,Tableau_absentéisme_décomposé[[#This Row],[Date]]&lt;='Etat absentéisme'!$D$21)=TRUE,8,IF(AND(Tableau_absentéisme_décomposé[[#This Row],[Date]]&gt;='Etat absentéisme'!$C$22,Tableau_absentéisme_décomposé[[#This Row],[Date]]&lt;='Etat absentéisme'!$D$22)=TRUE,9,IF(AND(Tableau_absentéisme_décomposé[[#This Row],[Date]]&gt;='Etat absentéisme'!$C$23,Tableau_absentéisme_décomposé[[#This Row],[Date]]&lt;='Etat absentéisme'!$D$23)=TRUE,10,IF(AND(Tableau_absentéisme_décomposé[[#This Row],[Date]]&gt;='Etat absentéisme'!$C$24,Tableau_absentéisme_décomposé[[#This Row],[Date]]&lt;='Etat absentéisme'!$D$24)=TRUE,11,IF(AND(Tableau_absentéisme_décomposé[[#This Row],[Date]]&gt;='Etat absentéisme'!$C$25,Tableau_absentéisme_décomposé[[#This Row],[Date]]&lt;='Etat absentéisme'!$D$25)=TRUE,12,IF(AND(Tableau_absentéisme_décomposé[[#This Row],[Date]]&gt;='Etat absentéisme'!$C$26,Tableau_absentéisme_décomposé[[#This Row],[Date]]&lt;='Etat absentéisme'!$D$26)=TRUE,13,IF(AND(Tableau_absentéisme_décomposé[[#This Row],[Date]]&gt;='Etat absentéisme'!$C$27,Tableau_absentéisme_décomposé[[#This Row],[Date]]&lt;='Etat absentéisme'!$D$27)=TRUE,14,IF(AND(Tableau_absentéisme_décomposé[[#This Row],[Date]]&gt;='Etat absentéisme'!$C$28,Tableau_absentéisme_décomposé[[#This Row],[Date]]&lt;='Etat absentéisme'!$D$28)=TRUE,15,IF(AND(Tableau_absentéisme_décomposé[[#This Row],[Date]]&gt;='Etat absentéisme'!$C$29,Tableau_absentéisme_décomposé[[#This Row],[Date]]&lt;='Etat absentéisme'!$D$29)=TRUE,16,IF(AND(Tableau_absentéisme_décomposé[[#This Row],[Date]]&gt;='Etat absentéisme'!$C$30,Tableau_absentéisme_décomposé[[#This Row],[Date]]&lt;='Etat absentéisme'!$D$30)=TRUE,17,IF(AND(Tableau_absentéisme_décomposé[[#This Row],[Date]]&gt;='Etat absentéisme'!$C$31,Tableau_absentéisme_décomposé[[#This Row],[Date]]&lt;='Etat absentéisme'!$D$31)=TRUE,18,IF(AND(Tableau_absentéisme_décomposé[[#This Row],[Date]]&gt;='Etat absentéisme'!$C$32,Tableau_absentéisme_décomposé[[#This Row],[Date]]&lt;='Etat absentéisme'!$D$32)=TRUE,19,IF(AND(Tableau_absentéisme_décomposé[[#This Row],[Date]]&gt;='Etat absentéisme'!$C$33,Tableau_absentéisme_décomposé[[#This Row],[Date]]&lt;='Etat absentéisme'!$D$33)=TRUE,20,IF(AND(Tableau_absentéisme_décomposé[[#This Row],[Date]]&gt;='Etat absentéisme'!$C$34,Tableau_absentéisme_décomposé[[#This Row],[Date]]&lt;='Etat absentéisme'!$D$34)=TRUE,21,IF(AND(Tableau_absentéisme_décomposé[[#This Row],[Date]]&gt;='Etat absentéisme'!$C$35,Tableau_absentéisme_décomposé[[#This Row],[Date]]&lt;='Etat absentéisme'!$D$35)=TRUE,22,IF(AND(Tableau_absentéisme_décomposé[[#This Row],[Date]]&gt;='Etat absentéisme'!$C$36,Tableau_absentéisme_décomposé[[#This Row],[Date]]&lt;='Etat absentéisme'!$D$36)=TRUE,23,IF(AND(Tableau_absentéisme_décomposé[[#This Row],[Date]]&gt;='Etat absentéisme'!$C$37,Tableau_absentéisme_décomposé[[#This Row],[Date]]&lt;='Etat absentéisme'!$D$37)=TRUE,24,IF(AND(Tableau_absentéisme_décomposé[[#This Row],[Date]]&gt;='Etat absentéisme'!$C$38,Tableau_absentéisme_décomposé[[#This Row],[Date]]&lt;='Etat absentéisme'!$D$38)=TRUE,25,""))))))))))))))))))))))))),5),""))</f>
        <v/>
      </c>
      <c r="D367" s="1" t="e">
        <f ca="1">IF(Tableau_calcul[[#This Row],[Traitement]]="","",IF(Tableau_calcul[[#This Row],[Traitement]]&lt;&gt;IF(K365=K366,OFFSET(Tableau_calcul[[#This Row],[Traitement]],2,0),OFFSET(Tableau_calcul[[#This Row],[Traitement]],-1,0)),"début","continue"))</f>
        <v>#NUM!</v>
      </c>
      <c r="E367" s="1" t="e">
        <f ca="1">IF(Tableau_calcul[[#This Row],[Traitement]]="","",IF(Tableau_calcul[[#This Row],[Traitement]]&lt;&gt;IF(Tableau_calcul[[#This Row],[Date]]=K368,OFFSET(Tableau_calcul[[#This Row],[Traitement]],2,0),OFFSET(Tableau_calcul[[#This Row],[Traitement]],1,0)),"fin","continue"))</f>
        <v>#NUM!</v>
      </c>
      <c r="F367" s="1">
        <f ca="1">COUNTIF($D$2:D367,"début")</f>
        <v>0</v>
      </c>
      <c r="G367" s="1" t="e">
        <f>IF(Tableau_calcul[[#This Row],[Traitement]]="","",CONCATENATE(Tableau_calcul[[#This Row],[agrégat.période.début]],Tableau_calcul[[#This Row],[agrégat.num]]))</f>
        <v>#NUM!</v>
      </c>
      <c r="H367" s="1" t="e">
        <f>IF(Tableau_calcul[[#This Row],[Traitement]]="","",CONCATENATE(IF(Tableau_calcul[[#This Row],[agrégat.période.fin]]="fin","fin","continue"),Tableau_calcul[[#This Row],[agrégat.num]]))</f>
        <v>#NUM!</v>
      </c>
      <c r="I367" s="5" t="e">
        <f ca="1">IF(Tableau_calcul[[#This Row],[agrégat.période.début]]="début",Tableau_calcul[[#This Row],[Date]],"")</f>
        <v>#NUM!</v>
      </c>
      <c r="J367" s="5" t="e">
        <f>IF(Tableau_calcul[[#This Row],[Traitement]]="","",IF(Tableau_calcul[[#This Row],[agrégat.num.période.fin]]=H366,"",VLOOKUP(CONCATENATE("fin",Tableau_calcul[[#This Row],[agrégat.num]]),Tableau_calcul[[agrégat.num.période.fin]:[Date]],4,FALSE)))</f>
        <v>#NUM!</v>
      </c>
      <c r="K367" s="5">
        <f>IF(AND(OR(MOD(YEAR(K366),400)=0,AND(MOD(YEAR(K366),4)=0,MOD(YEAR(K366),100)&lt;&gt;0)),MONTH(K366)=2,DAY(K366)=28),K366+1,
IF(AND(MONTH(K366)=2,DAY(K366)=28,COUNTIF($K$2:K366,DATE(YEAR(K366)-1,2,28))+COUNTIF($K$2:K366,DATE(YEAR(K366),2,28))&lt;2),DATE(YEAR(K366),2,28),IF(ROW()=2,Date_survenance,K366+1)))</f>
        <v>364</v>
      </c>
      <c r="L367" s="1" t="e">
        <f>IF(OR(Statut_agent="",AND(LEFT(Statut_agent,1)="F",Ancienneté="&lt; 4 mois"),AND(LEFT(Statut_agent,1)="G",Ancienneté="&lt; 4 mois"),AND(LEFT(Statut_agent,1)="H",Ancienneté="&lt; 4 mois")),0,IF(OR(AND(LEFT(Statut_agent,1)="F",Ancienneté="&gt;= 4 mois et &lt; 2 ans"),AND(LEFT(Statut_agent,1)="G",Ancienneté="&gt;= 4 mois et &lt; 2 ans"),AND(LEFT(Statut_agent,1)="H",Ancienneté="&gt;= 4 mois et &lt; 2 ans")),30,IF(OR(AND(LEFT(Statut_agent,1)="F",Ancienneté="&gt;= 2 et &lt; 3 ans"),AND(LEFT(Statut_agent,1)="G",Ancienneté="&gt;= 2 et &lt; 3 ans"),AND(LEFT(Statut_agent,1)="H",Ancienneté="&gt;= 2 et &lt; 3 ans")),60,90)))</f>
        <v>#NUM!</v>
      </c>
      <c r="M367" s="24" t="e">
        <f>IF(Tableau_calcul[[#This Row],[Date]]=K366,"",IF(AND(K367=DATE(YEAR(A367)+1,MONTH(A367),DAY(A367)),Tableau_absentéisme_décomposé[[#This Row],[Traitement]]="Plein traitement"),"anniv PT",IF(COUNTIF($P$2:P366,"Plein traitement")+COUNTIF(B367:$B$367,"Plein traitement")&lt;droits_PT,droits_PT-COUNTIF($P$2:P366,"Plein traitement")-COUNTIF(B367:$B$367,"Plein traitement"),0)))</f>
        <v>#NUM!</v>
      </c>
      <c r="N367" s="1" t="e">
        <f>droits_DT</f>
        <v>#NUM!</v>
      </c>
      <c r="O367" s="1" t="e">
        <f>IF(Tableau_calcul[[#This Row],[Date]]=K366,"",IF(AND(K367=DATE(YEAR(A367)+1,MONTH(A367),DAY(A367)),Tableau_absentéisme_décomposé[[#This Row],[Traitement]]="Demi traitement"),"anniv DT",IF(COUNTIF($P$2:P366,"Demi traitement")+IF(AND($A$60=$A$61,$B$60=$B$61,$B$60="Demi traitement"),COUNTIF(B367:$B$367,"Demi traitement")-1,COUNTIF(B367:$B$367,"Demi traitement"))&lt;droits_DT,droits_DT-COUNTIF($P$2:P366,"Demi traitement")-IF(AND($A$60=$A$61,$B$60=$B$61,$B$60="Demi traitement"),COUNTIF(B367:$B$367,"Demi traitement")-1,COUNTIF(B367:$B$367,"Demi traitement")),0)))</f>
        <v>#NUM!</v>
      </c>
      <c r="P367" s="1" t="e">
        <f>IF(M367="","",IF(OR(M367="anniv PT",M367&gt;0),"Plein traitement",IF(OR(LEFT(Statut_agent,1)="A",LEFT(Statut_agent,1)="B",LEFT(Statut_agent,1)="C"),"Demi Traitement",IF(OR(O367="anniv DT",O367&gt;0),"Demi traitement","Sans traitement"))))</f>
        <v>#NUM!</v>
      </c>
    </row>
    <row r="368" spans="1:16" x14ac:dyDescent="0.25">
      <c r="A368" t="s">
        <v>4</v>
      </c>
      <c r="B368" s="1">
        <f>COUNTIF(Tableau_absentéisme_décomposé[Traitement],"Plein traitement")</f>
        <v>0</v>
      </c>
      <c r="D368" s="1"/>
      <c r="E368" s="1"/>
      <c r="F368" s="1"/>
      <c r="G368" s="1"/>
      <c r="H368" s="1"/>
      <c r="I368" s="1"/>
      <c r="J368" s="1"/>
      <c r="P368" t="str">
        <f>IF(M368="","",IF(OR(M368="anniv PT",M368&gt;0),"Plein traitement",IF(OR(LEFT(Statut_agent,1)="A",LEFT(Statut_agent,1)="B",LEFT(Statut_agent,1)="C"),"Demi Traitement",IF(OR(O368="anniv DT",O368&gt;0),"Demi traitement","Sans traitement"))))</f>
        <v/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8"/>
  <sheetViews>
    <sheetView workbookViewId="0"/>
  </sheetViews>
  <sheetFormatPr baseColWidth="10" defaultRowHeight="15" x14ac:dyDescent="0.25"/>
  <cols>
    <col min="1" max="1" width="15.7109375" bestFit="1" customWidth="1"/>
    <col min="2" max="2" width="51" bestFit="1" customWidth="1"/>
    <col min="3" max="3" width="15.7109375" customWidth="1"/>
    <col min="5" max="5" width="45.7109375" bestFit="1" customWidth="1"/>
  </cols>
  <sheetData>
    <row r="1" spans="1:5" x14ac:dyDescent="0.25">
      <c r="A1" s="3" t="s">
        <v>22</v>
      </c>
      <c r="B1" s="8" t="s">
        <v>12</v>
      </c>
      <c r="C1" s="3"/>
    </row>
    <row r="2" spans="1:5" x14ac:dyDescent="0.25">
      <c r="A2" s="3" t="s">
        <v>10</v>
      </c>
      <c r="B2" s="9" t="s">
        <v>14</v>
      </c>
      <c r="E2" s="9"/>
    </row>
    <row r="3" spans="1:5" x14ac:dyDescent="0.25">
      <c r="A3" s="3" t="s">
        <v>11</v>
      </c>
      <c r="B3" s="9" t="s">
        <v>16</v>
      </c>
      <c r="E3" s="9"/>
    </row>
    <row r="4" spans="1:5" x14ac:dyDescent="0.25">
      <c r="B4" s="9" t="s">
        <v>15</v>
      </c>
      <c r="E4" s="9"/>
    </row>
    <row r="5" spans="1:5" x14ac:dyDescent="0.25">
      <c r="B5" s="9" t="s">
        <v>18</v>
      </c>
      <c r="E5" s="9"/>
    </row>
    <row r="6" spans="1:5" x14ac:dyDescent="0.25">
      <c r="B6" s="9" t="s">
        <v>19</v>
      </c>
      <c r="E6" s="9"/>
    </row>
    <row r="7" spans="1:5" x14ac:dyDescent="0.25">
      <c r="B7" s="9" t="s">
        <v>20</v>
      </c>
      <c r="E7" s="9"/>
    </row>
    <row r="8" spans="1:5" x14ac:dyDescent="0.25">
      <c r="B8" s="9" t="s">
        <v>21</v>
      </c>
      <c r="E8" s="9"/>
    </row>
  </sheetData>
  <sortState xmlns:xlrd2="http://schemas.microsoft.com/office/spreadsheetml/2017/richdata2" ref="E2:E8">
    <sortCondition ref="E2"/>
  </sortState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Headers xmlns="http://schemas.microsoft.com/sharepoint/v4" xsi:nil="true"/>
    <Description0 xmlns="dfd38f33-9a3f-4cd9-9ce3-01e28107f11f" xsi:nil="true"/>
    <EmailTo xmlns="http://schemas.microsoft.com/sharepoint/v3" xsi:nil="true"/>
    <EmailSender xmlns="http://schemas.microsoft.com/sharepoint/v3" xsi:nil="true"/>
    <EmailCc xmlns="http://schemas.microsoft.com/sharepoint/v3" xsi:nil="true"/>
    <Categorie xmlns="dfd38f33-9a3f-4cd9-9ce3-01e28107f11f">Formulaires</Categorie>
    <EmailFrom xmlns="http://schemas.microsoft.com/sharepoint/v3" xsi:nil="true"/>
    <MotsCles xmlns="dfd38f33-9a3f-4cd9-9ce3-01e28107f11f" xsi:nil="true"/>
    <Domaine xmlns="dfd38f33-9a3f-4cd9-9ce3-01e28107f11f">Prestations Statutaires</Domaine>
    <Groupement xmlns="dfd38f33-9a3f-4cd9-9ce3-01e28107f11f">
      <Value>*</Value>
      <Value>DEMO</Value>
    </Groupement>
    <EmailSubject xmlns="http://schemas.microsoft.com/sharepoint/v3" xsi:nil="true"/>
    <Diffusion xmlns="dfd38f33-9a3f-4cd9-9ce3-01e28107f11f">
      <Value>PS</Value>
    </Diffus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9C25399EE07439AA29A6B39DB5B96" ma:contentTypeVersion="13" ma:contentTypeDescription="Crée un document." ma:contentTypeScope="" ma:versionID="55eef4c9ce462b6671b68ba57783e227">
  <xsd:schema xmlns:xsd="http://www.w3.org/2001/XMLSchema" xmlns:xs="http://www.w3.org/2001/XMLSchema" xmlns:p="http://schemas.microsoft.com/office/2006/metadata/properties" xmlns:ns1="http://schemas.microsoft.com/sharepoint/v3" xmlns:ns2="dfd38f33-9a3f-4cd9-9ce3-01e28107f11f" xmlns:ns3="http://schemas.microsoft.com/sharepoint/v4" targetNamespace="http://schemas.microsoft.com/office/2006/metadata/properties" ma:root="true" ma:fieldsID="029f6e16b15527b8e0277e4ccae478f7" ns1:_="" ns2:_="" ns3:_="">
    <xsd:import namespace="http://schemas.microsoft.com/sharepoint/v3"/>
    <xsd:import namespace="dfd38f33-9a3f-4cd9-9ce3-01e28107f11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Domaine"/>
                <xsd:element ref="ns2:Description0" minOccurs="0"/>
                <xsd:element ref="ns2:MotsCles" minOccurs="0"/>
                <xsd:element ref="ns2:Diffusion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  <xsd:element ref="ns2:Group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3" nillable="true" ma:displayName="Expéditeur de courrier électronique" ma:hidden="true" ma:internalName="EmailSender">
      <xsd:simpleType>
        <xsd:restriction base="dms:Note">
          <xsd:maxLength value="255"/>
        </xsd:restriction>
      </xsd:simpleType>
    </xsd:element>
    <xsd:element name="EmailTo" ma:index="14" nillable="true" ma:displayName="Envoyer un message à" ma:hidden="true" ma:internalName="EmailTo">
      <xsd:simpleType>
        <xsd:restriction base="dms:Note">
          <xsd:maxLength value="255"/>
        </xsd:restriction>
      </xsd:simpleType>
    </xsd:element>
    <xsd:element name="EmailCc" ma:index="15" nillable="true" ma:displayName="Cc du message électronique" ma:hidden="true" ma:internalName="EmailCc">
      <xsd:simpleType>
        <xsd:restriction base="dms:Note">
          <xsd:maxLength value="255"/>
        </xsd:restriction>
      </xsd:simpleType>
    </xsd:element>
    <xsd:element name="EmailFrom" ma:index="16" nillable="true" ma:displayName="Message de" ma:hidden="true" ma:internalName="EmailFrom">
      <xsd:simpleType>
        <xsd:restriction base="dms:Text"/>
      </xsd:simpleType>
    </xsd:element>
    <xsd:element name="EmailSubject" ma:index="17" nillable="true" ma:displayName="Objet du message électronique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38f33-9a3f-4cd9-9ce3-01e28107f11f" elementFormDefault="qualified">
    <xsd:import namespace="http://schemas.microsoft.com/office/2006/documentManagement/types"/>
    <xsd:import namespace="http://schemas.microsoft.com/office/infopath/2007/PartnerControls"/>
    <xsd:element name="Categorie" ma:index="8" ma:displayName="Catégorie" ma:default="Guides et procédures" ma:format="Dropdown" ma:internalName="Categorie">
      <xsd:simpleType>
        <xsd:restriction base="dms:Choice">
          <xsd:enumeration value="Guides et procédures"/>
          <xsd:enumeration value="Formulaires"/>
          <xsd:enumeration value="Fiches et documentation technique"/>
          <xsd:enumeration value="Newsletter"/>
          <xsd:enumeration value="Autres"/>
        </xsd:restriction>
      </xsd:simpleType>
    </xsd:element>
    <xsd:element name="Domaine" ma:index="9" ma:displayName="Domaine" ma:default="Global" ma:format="Dropdown" ma:internalName="Domaine">
      <xsd:simpleType>
        <xsd:restriction base="dms:Choice">
          <xsd:enumeration value="Global"/>
          <xsd:enumeration value="Prestations Statutaires"/>
          <xsd:enumeration value="Dommages aux biens et Responsabilités"/>
          <xsd:enumeration value="Recours contre tiers"/>
          <xsd:enumeration value="Gestion du tiers payant"/>
        </xsd:restriction>
      </xsd:simpleType>
    </xsd:element>
    <xsd:element name="Description0" ma:index="10" nillable="true" ma:displayName="Description" ma:internalName="Description0">
      <xsd:simpleType>
        <xsd:restriction base="dms:Note">
          <xsd:maxLength value="255"/>
        </xsd:restriction>
      </xsd:simpleType>
    </xsd:element>
    <xsd:element name="MotsCles" ma:index="11" nillable="true" ma:displayName="Mots-clés" ma:internalName="MotsCles">
      <xsd:simpleType>
        <xsd:restriction base="dms:Text">
          <xsd:maxLength value="255"/>
        </xsd:restriction>
      </xsd:simpleType>
    </xsd:element>
    <xsd:element name="Diffusion" ma:index="12" nillable="true" ma:displayName="Diffusion" ma:internalName="Diffu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S"/>
                    <xsd:enumeration value="RC"/>
                    <xsd:enumeration value="DOMMAGES"/>
                    <xsd:enumeration value="RECOURS"/>
                    <xsd:enumeration value="GTP"/>
                  </xsd:restriction>
                </xsd:simpleType>
              </xsd:element>
            </xsd:sequence>
          </xsd:extension>
        </xsd:complexContent>
      </xsd:complexType>
    </xsd:element>
    <xsd:element name="Groupement" ma:index="19" nillable="true" ma:displayName="Groupement" ma:default="*" ma:internalName="Groupe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*"/>
                    <xsd:enumeration value="CDG03"/>
                    <xsd:enumeration value="CDG15"/>
                    <xsd:enumeration value="CDG34"/>
                    <xsd:enumeration value="CDG48"/>
                    <xsd:enumeration value="CDG49"/>
                    <xsd:enumeration value="CDG52"/>
                    <xsd:enumeration value="CDG54"/>
                    <xsd:enumeration value="CDG59"/>
                    <xsd:enumeration value="CDG67"/>
                    <xsd:enumeration value="CDG77"/>
                    <xsd:enumeration value="CDG87"/>
                    <xsd:enumeration value="CDG88"/>
                    <xsd:enumeration value="DEMO"/>
                    <xsd:enumeration value="OGEC"/>
                    <xsd:enumeration value="Sans_groupement"/>
                    <xsd:enumeration value="UNIHA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8" nillable="true" ma:displayName="En-têtes de courrier électronique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0849A2-B035-4D9A-B74B-3113F6CF3865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dfd38f33-9a3f-4cd9-9ce3-01e28107f11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CCAA5C-C2CA-446A-AF3F-34B44C1E9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d38f33-9a3f-4cd9-9ce3-01e28107f11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9B474-A1BF-4EBC-A955-C4A3242E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Etat absentéisme</vt:lpstr>
      <vt:lpstr>Calcul auto</vt:lpstr>
      <vt:lpstr>Liste de choix</vt:lpstr>
      <vt:lpstr>Date_entrée_coll</vt:lpstr>
      <vt:lpstr>Date_survenance</vt:lpstr>
      <vt:lpstr>Liste_statut</vt:lpstr>
      <vt:lpstr>Statut_agent</vt:lpstr>
      <vt:lpstr>Type_traitement</vt:lpstr>
      <vt:lpstr>'Etat absentéisme'!Zone_d_impression</vt:lpstr>
    </vt:vector>
  </TitlesOfParts>
  <Company>Yvelin S.A.S.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DROUIN Ludovic</dc:creator>
  <cp:lastModifiedBy>Elodie RIGAL</cp:lastModifiedBy>
  <cp:lastPrinted>2026-04-09T10:23:48Z</cp:lastPrinted>
  <dcterms:created xsi:type="dcterms:W3CDTF">2018-03-27T08:49:07Z</dcterms:created>
  <dcterms:modified xsi:type="dcterms:W3CDTF">2026-04-29T09:46:35Z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0x010100E1F9C25399EE07439AA29A6B39DB5B96</vt:lpwstr>
  </property>
</Properties>
</file>