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lie\Documents\Visiativ\MoovappsDocument\DeskTop\{FB3727A6-6FC5-423C-B0B7-279A5977379F}\28\"/>
    </mc:Choice>
  </mc:AlternateContent>
  <xr:revisionPtr revIDLastSave="0" documentId="13_ncr:1_{EC2EAA60-66FE-451C-8577-569A4C1CB9C3}" xr6:coauthVersionLast="47" xr6:coauthVersionMax="47" xr10:uidLastSave="{00000000-0000-0000-0000-000000000000}"/>
  <bookViews>
    <workbookView xWindow="28680" yWindow="-120" windowWidth="29040" windowHeight="15840" xr2:uid="{F5126D5B-9D07-4550-9CE5-5910B74ECDA3}"/>
  </bookViews>
  <sheets>
    <sheet name="Bulletin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16" i="1"/>
  <c r="G17" i="1"/>
  <c r="P12" i="1"/>
  <c r="E12" i="1"/>
  <c r="E15" i="1" l="1"/>
  <c r="G15" i="1"/>
  <c r="E13" i="1"/>
  <c r="G12" i="1"/>
  <c r="P14" i="1" l="1"/>
  <c r="P13" i="1"/>
  <c r="P15" i="1"/>
  <c r="M30" i="1"/>
  <c r="O30" i="1" s="1"/>
  <c r="G13" i="1"/>
  <c r="N24" i="1" s="1"/>
  <c r="G14" i="1" l="1"/>
  <c r="P24" i="1"/>
  <c r="N25" i="1"/>
  <c r="P25" i="1" s="1"/>
  <c r="M34" i="1"/>
  <c r="N34" i="1" s="1"/>
  <c r="G18" i="1"/>
  <c r="E35" i="1" l="1"/>
  <c r="J35" i="1" s="1"/>
  <c r="E26" i="1"/>
  <c r="E23" i="1"/>
  <c r="E21" i="1"/>
  <c r="E36" i="1"/>
  <c r="J36" i="1" s="1"/>
  <c r="N26" i="1"/>
  <c r="P26" i="1" s="1"/>
  <c r="E32" i="1"/>
  <c r="J32" i="1" s="1"/>
  <c r="E30" i="1"/>
  <c r="J30" i="1" s="1"/>
  <c r="E34" i="1"/>
  <c r="J34" i="1" s="1"/>
  <c r="E33" i="1"/>
  <c r="J33" i="1" s="1"/>
  <c r="E31" i="1"/>
  <c r="J31" i="1" s="1"/>
  <c r="E29" i="1"/>
  <c r="J29" i="1" s="1"/>
  <c r="E28" i="1"/>
  <c r="J28" i="1" s="1"/>
  <c r="E37" i="1"/>
  <c r="J37" i="1" s="1"/>
  <c r="E25" i="1"/>
  <c r="H25" i="1" s="1"/>
  <c r="E24" i="1"/>
  <c r="H24" i="1" s="1"/>
  <c r="H23" i="1"/>
  <c r="E20" i="1"/>
  <c r="J20" i="1" s="1"/>
  <c r="E22" i="1"/>
  <c r="H21" i="1" l="1"/>
  <c r="J21" i="1"/>
  <c r="J26" i="1"/>
  <c r="H26" i="1"/>
  <c r="H27" i="1"/>
  <c r="J27" i="1"/>
  <c r="H22" i="1"/>
  <c r="J22" i="1"/>
  <c r="H40" i="1" l="1"/>
  <c r="J39" i="1"/>
</calcChain>
</file>

<file path=xl/sharedStrings.xml><?xml version="1.0" encoding="utf-8"?>
<sst xmlns="http://schemas.openxmlformats.org/spreadsheetml/2006/main" count="67" uniqueCount="57">
  <si>
    <t>Valeur du point :</t>
  </si>
  <si>
    <t>SFT - Nombre d'enfants à charge :</t>
  </si>
  <si>
    <t>Indice de rémunération</t>
  </si>
  <si>
    <t>Indemnité de résidence</t>
  </si>
  <si>
    <t>IFSE</t>
  </si>
  <si>
    <t>Eléments</t>
  </si>
  <si>
    <t>parts salariales</t>
  </si>
  <si>
    <t>charges patronales</t>
  </si>
  <si>
    <t>nombre</t>
  </si>
  <si>
    <t>taux</t>
  </si>
  <si>
    <t>gains</t>
  </si>
  <si>
    <t>retenues</t>
  </si>
  <si>
    <t>montants</t>
  </si>
  <si>
    <t>Absence de service fait</t>
  </si>
  <si>
    <t>Jour de carence</t>
  </si>
  <si>
    <t>Rémunération principale</t>
  </si>
  <si>
    <t>Indémnité de résidence</t>
  </si>
  <si>
    <t>SFT</t>
  </si>
  <si>
    <t>Avantage en nature</t>
  </si>
  <si>
    <t>Remboursement transports</t>
  </si>
  <si>
    <t>Brut mensuel imposable</t>
  </si>
  <si>
    <t>Vieillesse plafonnée</t>
  </si>
  <si>
    <t>Vieillesse déplafonnée</t>
  </si>
  <si>
    <t>Solidarité autonomie</t>
  </si>
  <si>
    <t>Allocation familiale</t>
  </si>
  <si>
    <t xml:space="preserve">Accident du travail
</t>
  </si>
  <si>
    <t>Fnal</t>
  </si>
  <si>
    <t>Transport</t>
  </si>
  <si>
    <t>Ircantec TA</t>
  </si>
  <si>
    <t>Ircantec TB</t>
  </si>
  <si>
    <t>CSG non déductible (imposable)</t>
  </si>
  <si>
    <t>CSG déductible</t>
  </si>
  <si>
    <t>CRDS (imposable)</t>
  </si>
  <si>
    <t>Cumul des cotisations patronales</t>
  </si>
  <si>
    <t>Cumul des cotisations salariales</t>
  </si>
  <si>
    <t>Maladie Maternité</t>
  </si>
  <si>
    <t>CNFPT</t>
  </si>
  <si>
    <t>CNFPT Majoration Apprenti</t>
  </si>
  <si>
    <t>Fixe</t>
  </si>
  <si>
    <t>Proportionnel</t>
  </si>
  <si>
    <t>Montant</t>
  </si>
  <si>
    <t>Periode</t>
  </si>
  <si>
    <t>2 heures</t>
  </si>
  <si>
    <t>Demi-journée</t>
  </si>
  <si>
    <t>journée</t>
  </si>
  <si>
    <t>Modalités</t>
  </si>
  <si>
    <t xml:space="preserve">Retenue pour envoi tardif </t>
  </si>
  <si>
    <t>Assiette</t>
  </si>
  <si>
    <t>Nbr jours</t>
  </si>
  <si>
    <t xml:space="preserve">Barème </t>
  </si>
  <si>
    <t>Abattement</t>
  </si>
  <si>
    <t>Tarif annuel</t>
  </si>
  <si>
    <t>Plafond mensuel SS</t>
  </si>
  <si>
    <t>France Travail</t>
  </si>
  <si>
    <t>Cotisation CDG</t>
  </si>
  <si>
    <t xml:space="preserve">CAE et emplois d'avenir </t>
  </si>
  <si>
    <t>BULLETIN DE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</si>
</sst>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000"/>
    <numFmt numFmtId="165" formatCode="_-* #,##0.00\ [$€-40C]_-;\-* #,##0.00\ [$€-40C]_-;_-* &quot;-&quot;??\ [$€-40C]_-;_-@_-"/>
    <numFmt numFmtId="166" formatCode="0.000%"/>
    <numFmt numFmtId="167" formatCode="#,##0.00_ ;\-#,##0.00\ "/>
    <numFmt numFmtId="168" formatCode="_-* #,##0.00000\ &quot;€&quot;_-;\-* #,##0.00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3" fillId="0" borderId="4" xfId="0" applyFont="1" applyBorder="1" applyAlignment="1">
      <alignment horizontal="center" vertical="center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9" fontId="5" fillId="2" borderId="4" xfId="3" applyFont="1" applyFill="1" applyBorder="1" applyAlignment="1" applyProtection="1">
      <alignment horizontal="center" vertical="center"/>
      <protection locked="0"/>
    </xf>
    <xf numFmtId="44" fontId="5" fillId="2" borderId="4" xfId="2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/>
    </xf>
    <xf numFmtId="165" fontId="6" fillId="4" borderId="4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1" fontId="3" fillId="3" borderId="10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44" fontId="3" fillId="0" borderId="4" xfId="2" applyFont="1" applyFill="1" applyBorder="1" applyAlignment="1">
      <alignment horizontal="center" vertical="center"/>
    </xf>
    <xf numFmtId="0" fontId="0" fillId="0" borderId="4" xfId="0" applyBorder="1"/>
    <xf numFmtId="0" fontId="0" fillId="5" borderId="4" xfId="0" applyFill="1" applyBorder="1"/>
    <xf numFmtId="165" fontId="6" fillId="0" borderId="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5" fontId="6" fillId="0" borderId="4" xfId="0" applyNumberFormat="1" applyFont="1" applyBorder="1" applyAlignment="1">
      <alignment horizontal="center" vertical="center"/>
    </xf>
    <xf numFmtId="165" fontId="6" fillId="4" borderId="4" xfId="0" applyNumberFormat="1" applyFont="1" applyFill="1" applyBorder="1" applyAlignment="1" applyProtection="1">
      <alignment vertical="center"/>
      <protection locked="0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7" fontId="6" fillId="4" borderId="4" xfId="0" applyNumberFormat="1" applyFont="1" applyFill="1" applyBorder="1" applyAlignment="1">
      <alignment vertical="center"/>
    </xf>
    <xf numFmtId="10" fontId="6" fillId="2" borderId="4" xfId="3" applyNumberFormat="1" applyFont="1" applyFill="1" applyBorder="1" applyAlignment="1" applyProtection="1">
      <alignment horizontal="center" vertical="center"/>
      <protection locked="0"/>
    </xf>
    <xf numFmtId="44" fontId="6" fillId="4" borderId="4" xfId="2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165" fontId="9" fillId="0" borderId="2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5" fillId="2" borderId="4" xfId="1" applyNumberFormat="1" applyFont="1" applyFill="1" applyBorder="1" applyAlignment="1" applyProtection="1">
      <alignment horizontal="center" vertical="center"/>
      <protection locked="0"/>
    </xf>
    <xf numFmtId="9" fontId="3" fillId="0" borderId="3" xfId="3" applyFont="1" applyFill="1" applyBorder="1" applyAlignment="1">
      <alignment horizontal="center" vertical="center"/>
    </xf>
    <xf numFmtId="9" fontId="3" fillId="0" borderId="4" xfId="3" applyFont="1" applyFill="1" applyBorder="1" applyAlignment="1">
      <alignment horizontal="center" vertical="center"/>
    </xf>
    <xf numFmtId="9" fontId="3" fillId="0" borderId="0" xfId="3" applyFont="1"/>
    <xf numFmtId="44" fontId="0" fillId="0" borderId="0" xfId="0" applyNumberFormat="1"/>
    <xf numFmtId="2" fontId="3" fillId="0" borderId="3" xfId="0" applyNumberFormat="1" applyFont="1" applyBorder="1" applyAlignment="1">
      <alignment horizontal="center" vertical="center"/>
    </xf>
    <xf numFmtId="44" fontId="2" fillId="0" borderId="4" xfId="0" applyNumberFormat="1" applyFont="1" applyBorder="1"/>
    <xf numFmtId="166" fontId="3" fillId="4" borderId="4" xfId="3" applyNumberFormat="1" applyFont="1" applyFill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10" fontId="6" fillId="4" borderId="4" xfId="3" applyNumberFormat="1" applyFont="1" applyFill="1" applyBorder="1" applyAlignment="1">
      <alignment horizontal="center" vertical="center"/>
    </xf>
    <xf numFmtId="10" fontId="6" fillId="0" borderId="4" xfId="3" applyNumberFormat="1" applyFont="1" applyBorder="1" applyAlignment="1">
      <alignment horizontal="center" vertical="center"/>
    </xf>
    <xf numFmtId="10" fontId="6" fillId="0" borderId="4" xfId="1" applyNumberFormat="1" applyFont="1" applyBorder="1" applyAlignment="1">
      <alignment horizontal="center" vertical="center"/>
    </xf>
    <xf numFmtId="10" fontId="6" fillId="0" borderId="4" xfId="3" quotePrefix="1" applyNumberFormat="1" applyFont="1" applyBorder="1" applyAlignment="1">
      <alignment horizontal="center" vertical="center"/>
    </xf>
    <xf numFmtId="10" fontId="3" fillId="0" borderId="4" xfId="3" applyNumberFormat="1" applyFont="1" applyBorder="1" applyAlignment="1">
      <alignment horizontal="center" vertical="center"/>
    </xf>
    <xf numFmtId="10" fontId="3" fillId="4" borderId="4" xfId="3" applyNumberFormat="1" applyFont="1" applyFill="1" applyBorder="1" applyAlignment="1">
      <alignment horizontal="center" vertical="center"/>
    </xf>
    <xf numFmtId="10" fontId="6" fillId="4" borderId="4" xfId="3" applyNumberFormat="1" applyFont="1" applyFill="1" applyBorder="1" applyAlignment="1" applyProtection="1">
      <alignment horizontal="center" vertical="center"/>
      <protection locked="0"/>
    </xf>
    <xf numFmtId="44" fontId="6" fillId="0" borderId="4" xfId="2" applyFont="1" applyBorder="1" applyAlignment="1" applyProtection="1">
      <alignment vertical="center"/>
      <protection locked="0"/>
    </xf>
    <xf numFmtId="44" fontId="6" fillId="4" borderId="4" xfId="2" applyFont="1" applyFill="1" applyBorder="1" applyAlignment="1">
      <alignment vertical="center"/>
    </xf>
    <xf numFmtId="165" fontId="6" fillId="4" borderId="4" xfId="0" applyNumberFormat="1" applyFont="1" applyFill="1" applyBorder="1" applyAlignment="1">
      <alignment vertical="center"/>
    </xf>
    <xf numFmtId="10" fontId="3" fillId="0" borderId="4" xfId="3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9" xfId="0" applyBorder="1"/>
    <xf numFmtId="0" fontId="0" fillId="0" borderId="21" xfId="0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0" fillId="2" borderId="4" xfId="2" applyFont="1" applyFill="1" applyBorder="1" applyAlignment="1">
      <alignment horizontal="center" vertical="center"/>
    </xf>
    <xf numFmtId="9" fontId="0" fillId="2" borderId="4" xfId="3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0" fillId="2" borderId="22" xfId="0" applyFill="1" applyBorder="1"/>
    <xf numFmtId="44" fontId="0" fillId="0" borderId="23" xfId="2" applyFont="1" applyBorder="1"/>
    <xf numFmtId="44" fontId="0" fillId="2" borderId="21" xfId="2" applyFont="1" applyFill="1" applyBorder="1"/>
    <xf numFmtId="44" fontId="6" fillId="0" borderId="4" xfId="2" applyFont="1" applyFill="1" applyBorder="1" applyAlignment="1">
      <alignment horizontal="center" vertical="center"/>
    </xf>
    <xf numFmtId="44" fontId="6" fillId="0" borderId="4" xfId="2" applyFont="1" applyFill="1" applyBorder="1" applyAlignment="1" applyProtection="1">
      <alignment horizontal="center" vertical="center"/>
      <protection locked="0"/>
    </xf>
    <xf numFmtId="44" fontId="0" fillId="2" borderId="4" xfId="0" applyNumberFormat="1" applyFill="1" applyBorder="1"/>
    <xf numFmtId="44" fontId="0" fillId="2" borderId="4" xfId="2" applyFont="1" applyFill="1" applyBorder="1"/>
    <xf numFmtId="44" fontId="0" fillId="2" borderId="22" xfId="0" applyNumberFormat="1" applyFill="1" applyBorder="1"/>
    <xf numFmtId="44" fontId="0" fillId="0" borderId="20" xfId="2" applyFont="1" applyBorder="1"/>
    <xf numFmtId="168" fontId="0" fillId="0" borderId="0" xfId="0" applyNumberFormat="1"/>
    <xf numFmtId="10" fontId="6" fillId="2" borderId="4" xfId="1" applyNumberFormat="1" applyFont="1" applyFill="1" applyBorder="1" applyAlignment="1">
      <alignment horizontal="center" vertical="center"/>
    </xf>
    <xf numFmtId="44" fontId="0" fillId="0" borderId="4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0" fillId="0" borderId="0" xfId="2" applyFont="1" applyBorder="1"/>
    <xf numFmtId="44" fontId="0" fillId="0" borderId="0" xfId="2" applyFont="1" applyFill="1" applyBorder="1"/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10" xfId="0" applyNumberFormat="1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8621-39FA-456A-98E7-B4D4E382A9B1}">
  <dimension ref="A2:R45"/>
  <sheetViews>
    <sheetView tabSelected="1" topLeftCell="B1" zoomScale="110" zoomScaleNormal="110" workbookViewId="0">
      <selection activeCell="B2" sqref="B2:H2"/>
    </sheetView>
  </sheetViews>
  <sheetFormatPr baseColWidth="10" defaultRowHeight="15" x14ac:dyDescent="0.25"/>
  <cols>
    <col min="13" max="13" width="13.28515625" customWidth="1"/>
    <col min="16" max="16" width="13.28515625" customWidth="1"/>
  </cols>
  <sheetData>
    <row r="2" spans="1:16" ht="16.5" thickBot="1" x14ac:dyDescent="0.3">
      <c r="A2" s="1"/>
      <c r="B2" s="102" t="s">
        <v>56</v>
      </c>
      <c r="C2" s="103"/>
      <c r="D2" s="103"/>
      <c r="E2" s="103"/>
      <c r="F2" s="103"/>
      <c r="G2" s="103"/>
      <c r="H2" s="104"/>
      <c r="I2" s="2"/>
      <c r="J2" s="1"/>
    </row>
    <row r="3" spans="1:16" ht="15.75" thickTop="1" x14ac:dyDescent="0.25">
      <c r="A3" s="1"/>
      <c r="B3" s="1"/>
      <c r="C3" s="3"/>
      <c r="D3" s="3"/>
      <c r="E3" s="3"/>
      <c r="F3" s="3"/>
      <c r="G3" s="3"/>
      <c r="H3" s="3"/>
      <c r="I3" s="1"/>
      <c r="J3" s="1"/>
    </row>
    <row r="4" spans="1:16" x14ac:dyDescent="0.25">
      <c r="A4" s="1"/>
      <c r="B4" s="4"/>
      <c r="C4" s="4"/>
      <c r="D4" s="8"/>
      <c r="E4" s="8"/>
      <c r="F4" s="4"/>
      <c r="G4" s="9"/>
      <c r="H4" s="1"/>
      <c r="I4" s="1"/>
      <c r="J4" s="1"/>
    </row>
    <row r="5" spans="1:16" ht="22.9" customHeight="1" x14ac:dyDescent="0.25">
      <c r="A5" s="1"/>
      <c r="B5" s="105" t="s">
        <v>0</v>
      </c>
      <c r="C5" s="105"/>
      <c r="D5" s="6">
        <v>59.073399999999999</v>
      </c>
      <c r="E5" s="106" t="s">
        <v>2</v>
      </c>
      <c r="F5" s="107"/>
      <c r="G5" s="7"/>
      <c r="H5" s="3"/>
      <c r="I5" s="1"/>
      <c r="J5" s="5"/>
    </row>
    <row r="6" spans="1:16" ht="22.9" customHeight="1" x14ac:dyDescent="0.25">
      <c r="A6" s="1"/>
      <c r="B6" s="4"/>
      <c r="C6" s="4"/>
      <c r="D6" s="10"/>
      <c r="E6" s="107" t="s">
        <v>3</v>
      </c>
      <c r="F6" s="108"/>
      <c r="G6" s="13"/>
      <c r="H6" s="3"/>
      <c r="I6" s="1"/>
      <c r="J6" s="1"/>
      <c r="L6" s="56"/>
      <c r="M6" s="56"/>
    </row>
    <row r="7" spans="1:16" ht="27.4" customHeight="1" thickBot="1" x14ac:dyDescent="0.3">
      <c r="A7" s="1"/>
      <c r="B7" s="4"/>
      <c r="C7" s="4"/>
      <c r="D7" s="10"/>
      <c r="E7" s="107" t="s">
        <v>1</v>
      </c>
      <c r="F7" s="107"/>
      <c r="G7" s="52"/>
      <c r="H7" s="3"/>
      <c r="I7" s="55"/>
      <c r="J7" s="1"/>
    </row>
    <row r="8" spans="1:16" ht="33.4" customHeight="1" thickBot="1" x14ac:dyDescent="0.3">
      <c r="A8" s="1"/>
      <c r="D8" s="11"/>
      <c r="F8" s="12" t="s">
        <v>4</v>
      </c>
      <c r="G8" s="14"/>
      <c r="H8" s="3"/>
      <c r="I8" s="1"/>
      <c r="J8" s="1"/>
      <c r="M8" s="112" t="s">
        <v>52</v>
      </c>
      <c r="N8" s="113"/>
      <c r="O8" s="93"/>
    </row>
    <row r="9" spans="1:16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5"/>
    </row>
    <row r="10" spans="1:16" ht="15.75" thickBot="1" x14ac:dyDescent="0.3">
      <c r="B10" s="122" t="s">
        <v>5</v>
      </c>
      <c r="C10" s="123"/>
      <c r="D10" s="124"/>
      <c r="E10" s="15"/>
      <c r="F10" s="128" t="s">
        <v>6</v>
      </c>
      <c r="G10" s="129"/>
      <c r="H10" s="130"/>
      <c r="I10" s="131" t="s">
        <v>7</v>
      </c>
      <c r="J10" s="131"/>
      <c r="M10" s="109" t="s">
        <v>17</v>
      </c>
      <c r="N10" s="110"/>
      <c r="O10" s="110"/>
      <c r="P10" s="111"/>
    </row>
    <row r="11" spans="1:16" x14ac:dyDescent="0.25">
      <c r="B11" s="125"/>
      <c r="C11" s="126"/>
      <c r="D11" s="127"/>
      <c r="E11" s="15" t="s">
        <v>8</v>
      </c>
      <c r="F11" s="16" t="s">
        <v>9</v>
      </c>
      <c r="G11" s="16" t="s">
        <v>10</v>
      </c>
      <c r="H11" s="16" t="s">
        <v>11</v>
      </c>
      <c r="I11" s="16" t="s">
        <v>9</v>
      </c>
      <c r="J11" s="16" t="s">
        <v>12</v>
      </c>
      <c r="M11" s="99"/>
      <c r="N11" s="99" t="s">
        <v>38</v>
      </c>
      <c r="O11" s="99" t="s">
        <v>39</v>
      </c>
      <c r="P11" s="99" t="s">
        <v>40</v>
      </c>
    </row>
    <row r="12" spans="1:16" x14ac:dyDescent="0.25">
      <c r="B12" s="132" t="s">
        <v>15</v>
      </c>
      <c r="C12" s="133"/>
      <c r="D12" s="134"/>
      <c r="E12" s="27">
        <f>TRUNC((G5*D5)/12,2)</f>
        <v>0</v>
      </c>
      <c r="F12" s="54">
        <v>1</v>
      </c>
      <c r="G12" s="29">
        <f>E12</f>
        <v>0</v>
      </c>
      <c r="H12" s="29"/>
      <c r="I12" s="21"/>
      <c r="J12" s="21"/>
      <c r="M12" s="72">
        <v>1</v>
      </c>
      <c r="N12" s="83">
        <v>2.29</v>
      </c>
      <c r="O12" s="84">
        <v>0</v>
      </c>
      <c r="P12" s="98">
        <f>N12</f>
        <v>2.29</v>
      </c>
    </row>
    <row r="13" spans="1:16" x14ac:dyDescent="0.25">
      <c r="B13" s="17" t="s">
        <v>16</v>
      </c>
      <c r="C13" s="18"/>
      <c r="D13" s="19"/>
      <c r="E13" s="53">
        <f>G6</f>
        <v>0</v>
      </c>
      <c r="F13" s="54">
        <v>1</v>
      </c>
      <c r="G13" s="29">
        <f>G12*E13</f>
        <v>0</v>
      </c>
      <c r="H13" s="28"/>
      <c r="I13" s="22"/>
      <c r="J13" s="22"/>
      <c r="M13" s="72">
        <v>2</v>
      </c>
      <c r="N13" s="83">
        <v>10.67</v>
      </c>
      <c r="O13" s="84">
        <v>0.03</v>
      </c>
      <c r="P13" s="98">
        <f>N13+(O13*G12)</f>
        <v>10.67</v>
      </c>
    </row>
    <row r="14" spans="1:16" x14ac:dyDescent="0.25">
      <c r="B14" s="17" t="s">
        <v>17</v>
      </c>
      <c r="C14" s="18"/>
      <c r="D14" s="19"/>
      <c r="E14" s="57">
        <f>G7</f>
        <v>0</v>
      </c>
      <c r="F14" s="54">
        <v>1</v>
      </c>
      <c r="G14" s="29">
        <f>IF(E14=M12,P12,IF(E14=M13,P13,IF(E14=M14,P14,P14+(P15*(E14-M14)))))</f>
        <v>1.5299999999999994</v>
      </c>
      <c r="H14" s="28"/>
      <c r="I14" s="22"/>
      <c r="J14" s="22"/>
      <c r="M14" s="72">
        <v>3</v>
      </c>
      <c r="N14" s="83">
        <v>15.24</v>
      </c>
      <c r="O14" s="84">
        <v>0.08</v>
      </c>
      <c r="P14" s="73">
        <f>N14+(O14*G12)</f>
        <v>15.24</v>
      </c>
    </row>
    <row r="15" spans="1:16" x14ac:dyDescent="0.25">
      <c r="B15" s="17" t="s">
        <v>4</v>
      </c>
      <c r="C15" s="18"/>
      <c r="D15" s="19"/>
      <c r="E15" s="27">
        <f>G8</f>
        <v>0</v>
      </c>
      <c r="F15" s="54">
        <v>1</v>
      </c>
      <c r="G15" s="29">
        <f>G8</f>
        <v>0</v>
      </c>
      <c r="H15" s="28"/>
      <c r="I15" s="22"/>
      <c r="J15" s="22"/>
      <c r="M15" s="72">
        <v>4</v>
      </c>
      <c r="N15" s="83">
        <v>4.57</v>
      </c>
      <c r="O15" s="84">
        <v>0.06</v>
      </c>
      <c r="P15" s="73">
        <f>N15+(O15*G12)</f>
        <v>4.57</v>
      </c>
    </row>
    <row r="16" spans="1:16" ht="15.75" thickBot="1" x14ac:dyDescent="0.3">
      <c r="B16" s="17" t="s">
        <v>18</v>
      </c>
      <c r="C16" s="18"/>
      <c r="D16" s="19"/>
      <c r="E16" s="57">
        <v>4</v>
      </c>
      <c r="F16" s="54">
        <v>1</v>
      </c>
      <c r="G16" s="29">
        <f>((M19*E16)-((M19*E16)*N19))</f>
        <v>0</v>
      </c>
      <c r="H16" s="28"/>
      <c r="I16" s="22"/>
      <c r="J16" s="22"/>
    </row>
    <row r="17" spans="2:18" ht="15.75" thickBot="1" x14ac:dyDescent="0.3">
      <c r="B17" s="23" t="s">
        <v>19</v>
      </c>
      <c r="C17" s="24"/>
      <c r="D17" s="19"/>
      <c r="E17" s="57">
        <v>0</v>
      </c>
      <c r="F17" s="54">
        <v>1</v>
      </c>
      <c r="G17" s="29">
        <f>P18/12*3/4</f>
        <v>0</v>
      </c>
      <c r="H17" s="28"/>
      <c r="I17" s="22"/>
      <c r="J17" s="22"/>
      <c r="M17" s="109" t="s">
        <v>18</v>
      </c>
      <c r="N17" s="111"/>
      <c r="O17" s="109" t="s">
        <v>19</v>
      </c>
      <c r="P17" s="111"/>
    </row>
    <row r="18" spans="2:18" x14ac:dyDescent="0.25">
      <c r="B18" s="119" t="s">
        <v>20</v>
      </c>
      <c r="C18" s="120"/>
      <c r="D18" s="121"/>
      <c r="E18" s="31"/>
      <c r="F18" s="31"/>
      <c r="G18" s="58">
        <f>SUM(G12:G16)</f>
        <v>1.5299999999999994</v>
      </c>
      <c r="H18" s="31"/>
      <c r="I18" s="31"/>
      <c r="J18" s="31"/>
      <c r="M18" s="72" t="s">
        <v>49</v>
      </c>
      <c r="N18" s="72" t="s">
        <v>50</v>
      </c>
      <c r="O18" s="30" t="s">
        <v>51</v>
      </c>
      <c r="P18" s="85">
        <v>0</v>
      </c>
    </row>
    <row r="19" spans="2:18" x14ac:dyDescent="0.25">
      <c r="M19" s="86"/>
      <c r="N19" s="84"/>
    </row>
    <row r="20" spans="2:18" x14ac:dyDescent="0.25">
      <c r="B20" s="114" t="s">
        <v>35</v>
      </c>
      <c r="C20" s="115"/>
      <c r="D20" s="116"/>
      <c r="E20" s="90">
        <f>+G18</f>
        <v>1.5299999999999994</v>
      </c>
      <c r="F20" s="67"/>
      <c r="G20" s="36"/>
      <c r="H20" s="21"/>
      <c r="I20" s="62">
        <v>0.13</v>
      </c>
      <c r="J20" s="68">
        <f>ROUND(E20*I20,2)</f>
        <v>0.2</v>
      </c>
    </row>
    <row r="21" spans="2:18" ht="15.75" thickBot="1" x14ac:dyDescent="0.3">
      <c r="B21" s="32" t="s">
        <v>21</v>
      </c>
      <c r="C21" s="33"/>
      <c r="D21" s="34"/>
      <c r="E21" s="90">
        <f>G18</f>
        <v>1.5299999999999994</v>
      </c>
      <c r="F21" s="62">
        <v>6.9000000000000006E-2</v>
      </c>
      <c r="G21" s="36"/>
      <c r="H21" s="35">
        <f>ROUND(E21*F21,2)</f>
        <v>0.11</v>
      </c>
      <c r="I21" s="62">
        <v>8.5500000000000007E-2</v>
      </c>
      <c r="J21" s="68">
        <f>ROUND(E21*I21,2)</f>
        <v>0.13</v>
      </c>
      <c r="R21" s="96"/>
    </row>
    <row r="22" spans="2:18" ht="15.75" thickBot="1" x14ac:dyDescent="0.3">
      <c r="B22" s="32" t="s">
        <v>22</v>
      </c>
      <c r="C22" s="37"/>
      <c r="D22" s="38"/>
      <c r="E22" s="90">
        <f>+G18</f>
        <v>1.5299999999999994</v>
      </c>
      <c r="F22" s="62">
        <v>4.0000000000000001E-3</v>
      </c>
      <c r="G22" s="36"/>
      <c r="H22" s="35">
        <f t="shared" ref="H22:H25" si="0">ROUND(E22*F22,2)</f>
        <v>0.01</v>
      </c>
      <c r="I22" s="62">
        <v>2.0199999999999999E-2</v>
      </c>
      <c r="J22" s="68">
        <f>ROUND(E22*I22,2)</f>
        <v>0.03</v>
      </c>
      <c r="M22" s="109" t="s">
        <v>13</v>
      </c>
      <c r="N22" s="110"/>
      <c r="O22" s="110"/>
      <c r="P22" s="111"/>
    </row>
    <row r="23" spans="2:18" x14ac:dyDescent="0.25">
      <c r="B23" s="32" t="s">
        <v>30</v>
      </c>
      <c r="C23" s="25"/>
      <c r="D23" s="26"/>
      <c r="E23" s="91">
        <f>+$G$18*0.9825</f>
        <v>1.5032249999999994</v>
      </c>
      <c r="F23" s="71">
        <v>2.4E-2</v>
      </c>
      <c r="G23" s="70"/>
      <c r="H23" s="35">
        <f>ROUND(E23*F23,2)</f>
        <v>0.04</v>
      </c>
      <c r="I23" s="61"/>
      <c r="J23" s="69"/>
      <c r="M23" s="75" t="s">
        <v>41</v>
      </c>
      <c r="N23" s="76" t="s">
        <v>47</v>
      </c>
      <c r="O23" s="76" t="s">
        <v>45</v>
      </c>
      <c r="P23" s="77" t="s">
        <v>40</v>
      </c>
    </row>
    <row r="24" spans="2:18" x14ac:dyDescent="0.25">
      <c r="B24" s="32" t="s">
        <v>31</v>
      </c>
      <c r="C24" s="42"/>
      <c r="D24" s="43"/>
      <c r="E24" s="91">
        <f>+$G$18*0.9825</f>
        <v>1.5032249999999994</v>
      </c>
      <c r="F24" s="71">
        <v>6.8000000000000005E-2</v>
      </c>
      <c r="G24" s="70"/>
      <c r="H24" s="35">
        <f t="shared" si="0"/>
        <v>0.1</v>
      </c>
      <c r="I24" s="61"/>
      <c r="J24" s="69"/>
      <c r="M24" s="78" t="s">
        <v>42</v>
      </c>
      <c r="N24" s="92">
        <f>+G12+G13+G15</f>
        <v>0</v>
      </c>
      <c r="O24" s="85">
        <v>151.66999999999999</v>
      </c>
      <c r="P24" s="95">
        <f>IF(ISBLANK(N24),"",ROUND(N24*2/O24,2))</f>
        <v>0</v>
      </c>
    </row>
    <row r="25" spans="2:18" x14ac:dyDescent="0.25">
      <c r="B25" s="32" t="s">
        <v>32</v>
      </c>
      <c r="C25" s="25"/>
      <c r="D25" s="26"/>
      <c r="E25" s="91">
        <f>+$G$18*0.9825</f>
        <v>1.5032249999999994</v>
      </c>
      <c r="F25" s="71">
        <v>5.0000000000000001E-3</v>
      </c>
      <c r="G25" s="70"/>
      <c r="H25" s="35">
        <f t="shared" si="0"/>
        <v>0.01</v>
      </c>
      <c r="I25" s="61"/>
      <c r="J25" s="69"/>
      <c r="M25" s="78" t="s">
        <v>43</v>
      </c>
      <c r="N25" s="93">
        <f>N24</f>
        <v>0</v>
      </c>
      <c r="O25" s="85">
        <v>60</v>
      </c>
      <c r="P25" s="95">
        <f t="shared" ref="P25:P26" si="1">IF(ISBLANK(N25),"",ROUND(N25*2/O25,2))</f>
        <v>0</v>
      </c>
    </row>
    <row r="26" spans="2:18" ht="15.75" thickBot="1" x14ac:dyDescent="0.3">
      <c r="B26" s="32" t="s">
        <v>28</v>
      </c>
      <c r="C26" s="25"/>
      <c r="D26" s="26"/>
      <c r="E26" s="91">
        <f>G18-G14</f>
        <v>0</v>
      </c>
      <c r="F26" s="65">
        <v>2.8000000000000001E-2</v>
      </c>
      <c r="G26" s="41"/>
      <c r="H26" s="35">
        <f>ROUND(E26*F26,2)</f>
        <v>0</v>
      </c>
      <c r="I26" s="62">
        <v>4.2000000000000003E-2</v>
      </c>
      <c r="J26" s="68">
        <f t="shared" ref="J26:J37" si="2">ROUND(E26*I26,2)</f>
        <v>0</v>
      </c>
      <c r="M26" s="79" t="s">
        <v>44</v>
      </c>
      <c r="N26" s="94">
        <f>+N25</f>
        <v>0</v>
      </c>
      <c r="O26" s="87">
        <v>30</v>
      </c>
      <c r="P26" s="95">
        <f t="shared" si="1"/>
        <v>0</v>
      </c>
    </row>
    <row r="27" spans="2:18" ht="15.75" thickBot="1" x14ac:dyDescent="0.3">
      <c r="B27" s="32" t="s">
        <v>29</v>
      </c>
      <c r="C27" s="25"/>
      <c r="D27" s="26"/>
      <c r="E27" s="91">
        <v>0</v>
      </c>
      <c r="F27" s="65">
        <v>6.9500000000000006E-2</v>
      </c>
      <c r="G27" s="41"/>
      <c r="H27" s="35">
        <f>ROUND(E27*F27,2)</f>
        <v>0</v>
      </c>
      <c r="I27" s="62">
        <v>0.1255</v>
      </c>
      <c r="J27" s="68">
        <f t="shared" si="2"/>
        <v>0</v>
      </c>
    </row>
    <row r="28" spans="2:18" ht="15.75" thickBot="1" x14ac:dyDescent="0.3">
      <c r="B28" s="32" t="s">
        <v>23</v>
      </c>
      <c r="C28" s="37"/>
      <c r="D28" s="38"/>
      <c r="E28" s="90">
        <f>+G18</f>
        <v>1.5299999999999994</v>
      </c>
      <c r="F28" s="61"/>
      <c r="G28" s="39"/>
      <c r="H28" s="21"/>
      <c r="I28" s="62">
        <v>3.0000000000000001E-3</v>
      </c>
      <c r="J28" s="68">
        <f t="shared" si="2"/>
        <v>0</v>
      </c>
      <c r="M28" s="109" t="s">
        <v>46</v>
      </c>
      <c r="N28" s="110"/>
      <c r="O28" s="111"/>
    </row>
    <row r="29" spans="2:18" x14ac:dyDescent="0.25">
      <c r="B29" s="32" t="s">
        <v>24</v>
      </c>
      <c r="C29" s="37"/>
      <c r="D29" s="38"/>
      <c r="E29" s="90">
        <f>+G18</f>
        <v>1.5299999999999994</v>
      </c>
      <c r="F29" s="61"/>
      <c r="G29" s="39"/>
      <c r="H29" s="21"/>
      <c r="I29" s="62">
        <v>5.2499999999999998E-2</v>
      </c>
      <c r="J29" s="68">
        <f t="shared" si="2"/>
        <v>0.08</v>
      </c>
      <c r="M29" s="80" t="s">
        <v>47</v>
      </c>
      <c r="N29" s="82" t="s">
        <v>48</v>
      </c>
      <c r="O29" s="81" t="s">
        <v>40</v>
      </c>
    </row>
    <row r="30" spans="2:18" ht="15.75" thickBot="1" x14ac:dyDescent="0.3">
      <c r="B30" s="32" t="s">
        <v>25</v>
      </c>
      <c r="C30" s="37"/>
      <c r="D30" s="38"/>
      <c r="E30" s="90">
        <f>+G18</f>
        <v>1.5299999999999994</v>
      </c>
      <c r="F30" s="61"/>
      <c r="G30" s="39"/>
      <c r="H30" s="21"/>
      <c r="I30" s="40">
        <v>2.12E-2</v>
      </c>
      <c r="J30" s="68">
        <f t="shared" si="2"/>
        <v>0.03</v>
      </c>
      <c r="M30" s="89">
        <f>+G12+G15</f>
        <v>0</v>
      </c>
      <c r="N30" s="87"/>
      <c r="O30" s="88">
        <f>IF(ISBLANK(M30),"",((M30/2)/30)*N30)</f>
        <v>0</v>
      </c>
    </row>
    <row r="31" spans="2:18" ht="15.75" thickBot="1" x14ac:dyDescent="0.3">
      <c r="B31" s="32" t="s">
        <v>26</v>
      </c>
      <c r="C31" s="33"/>
      <c r="D31" s="34"/>
      <c r="E31" s="90">
        <f>+G18</f>
        <v>1.5299999999999994</v>
      </c>
      <c r="F31" s="61"/>
      <c r="G31" s="39"/>
      <c r="H31" s="21"/>
      <c r="I31" s="63">
        <v>5.0000000000000001E-3</v>
      </c>
      <c r="J31" s="68">
        <f t="shared" si="2"/>
        <v>0.01</v>
      </c>
    </row>
    <row r="32" spans="2:18" ht="15.75" thickBot="1" x14ac:dyDescent="0.3">
      <c r="B32" s="32" t="s">
        <v>27</v>
      </c>
      <c r="C32" s="33"/>
      <c r="D32" s="34"/>
      <c r="E32" s="90">
        <f>G18</f>
        <v>1.5299999999999994</v>
      </c>
      <c r="F32" s="61"/>
      <c r="G32" s="39"/>
      <c r="H32" s="21"/>
      <c r="I32" s="97">
        <v>1.4999999999999999E-2</v>
      </c>
      <c r="J32" s="68">
        <f t="shared" si="2"/>
        <v>0.02</v>
      </c>
      <c r="M32" s="117" t="s">
        <v>14</v>
      </c>
      <c r="N32" s="118"/>
      <c r="O32" s="74"/>
    </row>
    <row r="33" spans="2:14" x14ac:dyDescent="0.25">
      <c r="B33" s="32" t="s">
        <v>36</v>
      </c>
      <c r="C33" s="25"/>
      <c r="D33" s="26"/>
      <c r="E33" s="91">
        <f>+G18</f>
        <v>1.5299999999999994</v>
      </c>
      <c r="F33" s="66"/>
      <c r="G33" s="41"/>
      <c r="H33" s="22"/>
      <c r="I33" s="62">
        <v>8.9999999999999993E-3</v>
      </c>
      <c r="J33" s="68">
        <f t="shared" si="2"/>
        <v>0.01</v>
      </c>
      <c r="M33" s="80" t="s">
        <v>47</v>
      </c>
      <c r="N33" s="81" t="s">
        <v>40</v>
      </c>
    </row>
    <row r="34" spans="2:14" ht="15.75" thickBot="1" x14ac:dyDescent="0.3">
      <c r="B34" s="32" t="s">
        <v>37</v>
      </c>
      <c r="C34" s="25"/>
      <c r="D34" s="26"/>
      <c r="E34" s="91">
        <f>+G18</f>
        <v>1.5299999999999994</v>
      </c>
      <c r="F34" s="59"/>
      <c r="G34" s="41"/>
      <c r="H34" s="22"/>
      <c r="I34" s="62">
        <v>1E-3</v>
      </c>
      <c r="J34" s="68">
        <f t="shared" si="2"/>
        <v>0</v>
      </c>
      <c r="M34" s="89">
        <f>+G12+G13+G15</f>
        <v>0</v>
      </c>
      <c r="N34" s="88">
        <f>IF(ISBLANK(M34),"",ROUND(M34/30,2))</f>
        <v>0</v>
      </c>
    </row>
    <row r="35" spans="2:14" x14ac:dyDescent="0.25">
      <c r="B35" s="32" t="s">
        <v>54</v>
      </c>
      <c r="C35" s="25"/>
      <c r="D35" s="26"/>
      <c r="E35" s="91">
        <f>+G18</f>
        <v>1.5299999999999994</v>
      </c>
      <c r="F35" s="59"/>
      <c r="G35" s="41"/>
      <c r="H35" s="22"/>
      <c r="I35" s="62">
        <v>6.4999999999999997E-3</v>
      </c>
      <c r="J35" s="68">
        <f t="shared" si="2"/>
        <v>0.01</v>
      </c>
      <c r="M35" s="101"/>
      <c r="N35" s="100"/>
    </row>
    <row r="36" spans="2:14" x14ac:dyDescent="0.25">
      <c r="B36" s="32" t="s">
        <v>55</v>
      </c>
      <c r="C36" s="25"/>
      <c r="D36" s="26"/>
      <c r="E36" s="91">
        <f>+G18</f>
        <v>1.5299999999999994</v>
      </c>
      <c r="F36" s="59"/>
      <c r="G36" s="41"/>
      <c r="H36" s="22"/>
      <c r="I36" s="62">
        <v>5.0000000000000001E-3</v>
      </c>
      <c r="J36" s="68">
        <f t="shared" si="2"/>
        <v>0.01</v>
      </c>
      <c r="M36" s="101"/>
      <c r="N36" s="100"/>
    </row>
    <row r="37" spans="2:14" x14ac:dyDescent="0.25">
      <c r="B37" s="114" t="s">
        <v>53</v>
      </c>
      <c r="C37" s="115"/>
      <c r="D37" s="116"/>
      <c r="E37" s="91">
        <f>+G18</f>
        <v>1.5299999999999994</v>
      </c>
      <c r="F37" s="59"/>
      <c r="G37" s="41"/>
      <c r="H37" s="22"/>
      <c r="I37" s="64">
        <v>0.04</v>
      </c>
      <c r="J37" s="68">
        <f t="shared" si="2"/>
        <v>0.06</v>
      </c>
    </row>
    <row r="39" spans="2:14" x14ac:dyDescent="0.25">
      <c r="B39" s="47" t="s">
        <v>33</v>
      </c>
      <c r="C39" s="48"/>
      <c r="D39" s="49"/>
      <c r="E39" s="44"/>
      <c r="F39" s="45"/>
      <c r="G39" s="20"/>
      <c r="H39" s="46"/>
      <c r="I39" s="22"/>
      <c r="J39" s="20">
        <f>SUM(J20:J37)</f>
        <v>0.59000000000000008</v>
      </c>
    </row>
    <row r="40" spans="2:14" x14ac:dyDescent="0.25">
      <c r="B40" s="47" t="s">
        <v>34</v>
      </c>
      <c r="C40" s="50"/>
      <c r="D40" s="51"/>
      <c r="E40" s="20"/>
      <c r="F40" s="45"/>
      <c r="G40" s="20"/>
      <c r="H40" s="60">
        <f>SUM(H21:H27)</f>
        <v>0.27</v>
      </c>
      <c r="I40" s="21"/>
      <c r="J40" s="21"/>
    </row>
    <row r="44" spans="2:14" x14ac:dyDescent="0.25">
      <c r="E44" s="56"/>
    </row>
    <row r="45" spans="2:14" x14ac:dyDescent="0.25">
      <c r="E45" s="56"/>
    </row>
  </sheetData>
  <mergeCells count="19">
    <mergeCell ref="M10:P10"/>
    <mergeCell ref="M8:N8"/>
    <mergeCell ref="B37:D37"/>
    <mergeCell ref="M32:N32"/>
    <mergeCell ref="B18:D18"/>
    <mergeCell ref="B20:D20"/>
    <mergeCell ref="M22:P22"/>
    <mergeCell ref="M28:O28"/>
    <mergeCell ref="O17:P17"/>
    <mergeCell ref="M17:N17"/>
    <mergeCell ref="B10:D11"/>
    <mergeCell ref="F10:H10"/>
    <mergeCell ref="I10:J10"/>
    <mergeCell ref="B12:D12"/>
    <mergeCell ref="B2:H2"/>
    <mergeCell ref="B5:C5"/>
    <mergeCell ref="E5:F5"/>
    <mergeCell ref="E6:F6"/>
    <mergeCell ref="E7:F7"/>
  </mergeCells>
  <conditionalFormatting sqref="B20 E20:J20">
    <cfRule type="containsErrors" dxfId="4" priority="2">
      <formula>ISERROR(B20)</formula>
    </cfRule>
  </conditionalFormatting>
  <conditionalFormatting sqref="B2:J3 A4:J4 B5:H7 D8 G8:H8">
    <cfRule type="containsErrors" dxfId="3" priority="10">
      <formula>ISERROR(A2)</formula>
    </cfRule>
  </conditionalFormatting>
  <conditionalFormatting sqref="B9:J17 B18 M23:P23">
    <cfRule type="containsErrors" dxfId="2" priority="8">
      <formula>ISERROR(B9)</formula>
    </cfRule>
  </conditionalFormatting>
  <conditionalFormatting sqref="B21:J36 B37 E37:J37">
    <cfRule type="containsErrors" dxfId="1" priority="1">
      <formula>ISERROR(B21)</formula>
    </cfRule>
  </conditionalFormatting>
  <conditionalFormatting sqref="B39:J40">
    <cfRule type="containsErrors" dxfId="0" priority="5">
      <formula>ISERROR(B39)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Bulletin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Lepel</dc:creator>
  <cp:lastModifiedBy>Nathalie OUBBATI</cp:lastModifiedBy>
  <dcterms:created xsi:type="dcterms:W3CDTF">2023-11-24T13:38:20Z</dcterms:created>
  <dcterms:modified xsi:type="dcterms:W3CDTF">2025-10-01T09:09:05Z</dcterms:modified>
</cp:coreProperties>
</file>